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1475" windowHeight="49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L97" i="1"/>
  <c r="AK97"/>
  <c r="AI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F97"/>
  <c r="AG96"/>
  <c r="AH96" s="1"/>
  <c r="AF96"/>
  <c r="G96"/>
  <c r="E96"/>
  <c r="AG95"/>
  <c r="AF95"/>
  <c r="G95"/>
  <c r="AG94"/>
  <c r="AH94" s="1"/>
  <c r="AF94"/>
  <c r="E94"/>
  <c r="G94" s="1"/>
  <c r="AH93"/>
  <c r="AG93"/>
  <c r="AF93"/>
  <c r="E93"/>
  <c r="G93" s="1"/>
  <c r="AG92"/>
  <c r="AF92"/>
  <c r="AH92" s="1"/>
  <c r="E92"/>
  <c r="AK90"/>
  <c r="AI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F90"/>
  <c r="AG89"/>
  <c r="AF89"/>
  <c r="AH89" s="1"/>
  <c r="E89"/>
  <c r="G89" s="1"/>
  <c r="AJ89" s="1"/>
  <c r="AG88"/>
  <c r="AF88"/>
  <c r="AH88" s="1"/>
  <c r="G88"/>
  <c r="AG87"/>
  <c r="AF87"/>
  <c r="G87"/>
  <c r="E87"/>
  <c r="AH86"/>
  <c r="AG86"/>
  <c r="AF86"/>
  <c r="G86"/>
  <c r="AJ86" s="1"/>
  <c r="E86"/>
  <c r="E90" s="1"/>
  <c r="AG85"/>
  <c r="AF85"/>
  <c r="AH85" s="1"/>
  <c r="G85"/>
  <c r="AJ85" s="1"/>
  <c r="AG84"/>
  <c r="AH84" s="1"/>
  <c r="AF84"/>
  <c r="G84"/>
  <c r="E84"/>
  <c r="AG83"/>
  <c r="AF83"/>
  <c r="G83"/>
  <c r="E83"/>
  <c r="AH82"/>
  <c r="AG82"/>
  <c r="AF82"/>
  <c r="G82"/>
  <c r="AL80"/>
  <c r="AK80"/>
  <c r="AI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F80"/>
  <c r="E80"/>
  <c r="AG79"/>
  <c r="AF79"/>
  <c r="AH79" s="1"/>
  <c r="G79"/>
  <c r="AG78"/>
  <c r="AH78" s="1"/>
  <c r="AH80" s="1"/>
  <c r="AF78"/>
  <c r="G78"/>
  <c r="AH77"/>
  <c r="AG77"/>
  <c r="AF77"/>
  <c r="E77"/>
  <c r="G77" s="1"/>
  <c r="AJ77" s="1"/>
  <c r="AH76"/>
  <c r="AG76"/>
  <c r="AG80" s="1"/>
  <c r="AF76"/>
  <c r="G76"/>
  <c r="AJ76" s="1"/>
  <c r="AH75"/>
  <c r="AG75"/>
  <c r="AF75"/>
  <c r="AF80" s="1"/>
  <c r="G75"/>
  <c r="AL73"/>
  <c r="AK73"/>
  <c r="AI73"/>
  <c r="AE73"/>
  <c r="AD73"/>
  <c r="AC73"/>
  <c r="AB73"/>
  <c r="AA73"/>
  <c r="Z73"/>
  <c r="Z98" s="1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F73"/>
  <c r="E73"/>
  <c r="AG72"/>
  <c r="AF72"/>
  <c r="AH72" s="1"/>
  <c r="G72"/>
  <c r="AJ72" s="1"/>
  <c r="AG71"/>
  <c r="AH71" s="1"/>
  <c r="AF71"/>
  <c r="G71"/>
  <c r="AH70"/>
  <c r="AG70"/>
  <c r="AF70"/>
  <c r="E70"/>
  <c r="G70" s="1"/>
  <c r="AH69"/>
  <c r="AG69"/>
  <c r="AF69"/>
  <c r="G69"/>
  <c r="AH68"/>
  <c r="AG68"/>
  <c r="AF68"/>
  <c r="G68"/>
  <c r="AJ68" s="1"/>
  <c r="AG67"/>
  <c r="AF67"/>
  <c r="AH67" s="1"/>
  <c r="G67"/>
  <c r="AG66"/>
  <c r="AG73" s="1"/>
  <c r="AF66"/>
  <c r="G66"/>
  <c r="G73" s="1"/>
  <c r="E66"/>
  <c r="AL64"/>
  <c r="AK64"/>
  <c r="AI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J98" s="1"/>
  <c r="I64"/>
  <c r="H64"/>
  <c r="AG63"/>
  <c r="AF63"/>
  <c r="E63"/>
  <c r="F63" s="1"/>
  <c r="F64" s="1"/>
  <c r="AG62"/>
  <c r="AF62"/>
  <c r="AH62" s="1"/>
  <c r="G62"/>
  <c r="E62"/>
  <c r="AG61"/>
  <c r="AH61" s="1"/>
  <c r="AF61"/>
  <c r="E61"/>
  <c r="G61" s="1"/>
  <c r="AH60"/>
  <c r="AG60"/>
  <c r="AF60"/>
  <c r="E60"/>
  <c r="G60" s="1"/>
  <c r="AJ60" s="1"/>
  <c r="AG59"/>
  <c r="AF59"/>
  <c r="AH59" s="1"/>
  <c r="E59"/>
  <c r="G59" s="1"/>
  <c r="AG58"/>
  <c r="AF58"/>
  <c r="AH58" s="1"/>
  <c r="G58"/>
  <c r="AJ58" s="1"/>
  <c r="E58"/>
  <c r="AH57"/>
  <c r="AG57"/>
  <c r="AF57"/>
  <c r="G57"/>
  <c r="AH56"/>
  <c r="AG56"/>
  <c r="AF56"/>
  <c r="G56"/>
  <c r="AJ56" s="1"/>
  <c r="E56"/>
  <c r="E64" s="1"/>
  <c r="AG55"/>
  <c r="AF55"/>
  <c r="AH55" s="1"/>
  <c r="G55"/>
  <c r="AJ55" s="1"/>
  <c r="AG54"/>
  <c r="AF54"/>
  <c r="AH54" s="1"/>
  <c r="E54"/>
  <c r="G54" s="1"/>
  <c r="AG53"/>
  <c r="AF53"/>
  <c r="G53"/>
  <c r="AL51"/>
  <c r="AK51"/>
  <c r="AI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F51"/>
  <c r="AH50"/>
  <c r="AG50"/>
  <c r="AF50"/>
  <c r="G50"/>
  <c r="AH49"/>
  <c r="AG49"/>
  <c r="AF49"/>
  <c r="G49"/>
  <c r="AJ49" s="1"/>
  <c r="E49"/>
  <c r="AG48"/>
  <c r="AF48"/>
  <c r="AH48" s="1"/>
  <c r="G48"/>
  <c r="AJ48" s="1"/>
  <c r="AG47"/>
  <c r="AF47"/>
  <c r="G47"/>
  <c r="E47"/>
  <c r="AL45"/>
  <c r="AK45"/>
  <c r="AI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F45"/>
  <c r="AH44"/>
  <c r="AG44"/>
  <c r="AF44"/>
  <c r="E44"/>
  <c r="G44" s="1"/>
  <c r="AJ44" s="1"/>
  <c r="AG43"/>
  <c r="AF43"/>
  <c r="AH43" s="1"/>
  <c r="G43"/>
  <c r="AG42"/>
  <c r="AF42"/>
  <c r="AH42" s="1"/>
  <c r="G42"/>
  <c r="AJ42" s="1"/>
  <c r="AG41"/>
  <c r="AH41" s="1"/>
  <c r="AF41"/>
  <c r="G41"/>
  <c r="AH40"/>
  <c r="AG40"/>
  <c r="AF40"/>
  <c r="E40"/>
  <c r="G40" s="1"/>
  <c r="AH39"/>
  <c r="AG39"/>
  <c r="AF39"/>
  <c r="E39"/>
  <c r="G39" s="1"/>
  <c r="AG38"/>
  <c r="AF38"/>
  <c r="AH38" s="1"/>
  <c r="AJ38" s="1"/>
  <c r="G38"/>
  <c r="AG37"/>
  <c r="AF37"/>
  <c r="AH37" s="1"/>
  <c r="G37"/>
  <c r="AJ37" s="1"/>
  <c r="E37"/>
  <c r="AH36"/>
  <c r="AG36"/>
  <c r="AF36"/>
  <c r="E36"/>
  <c r="G36" s="1"/>
  <c r="AG35"/>
  <c r="AF35"/>
  <c r="G35"/>
  <c r="AH34"/>
  <c r="AG34"/>
  <c r="AF34"/>
  <c r="G34"/>
  <c r="AH33"/>
  <c r="AG33"/>
  <c r="AF33"/>
  <c r="G33"/>
  <c r="AJ33" s="1"/>
  <c r="AG32"/>
  <c r="AF32"/>
  <c r="AH32" s="1"/>
  <c r="G32"/>
  <c r="E32"/>
  <c r="AG31"/>
  <c r="AH31" s="1"/>
  <c r="AF31"/>
  <c r="E31"/>
  <c r="G31" s="1"/>
  <c r="AH30"/>
  <c r="AG30"/>
  <c r="AF30"/>
  <c r="E30"/>
  <c r="E45" s="1"/>
  <c r="G29"/>
  <c r="AL28"/>
  <c r="AK28"/>
  <c r="AK98" s="1"/>
  <c r="AI28"/>
  <c r="AE28"/>
  <c r="AD28"/>
  <c r="AC28"/>
  <c r="AB28"/>
  <c r="AA28"/>
  <c r="Z28"/>
  <c r="Y28"/>
  <c r="X28"/>
  <c r="W28"/>
  <c r="V28"/>
  <c r="U28"/>
  <c r="U98" s="1"/>
  <c r="T28"/>
  <c r="S28"/>
  <c r="R28"/>
  <c r="Q28"/>
  <c r="Q98" s="1"/>
  <c r="P28"/>
  <c r="O28"/>
  <c r="N28"/>
  <c r="M28"/>
  <c r="L28"/>
  <c r="K28"/>
  <c r="J28"/>
  <c r="I28"/>
  <c r="H28"/>
  <c r="F28"/>
  <c r="AG27"/>
  <c r="AF27"/>
  <c r="G27"/>
  <c r="E27"/>
  <c r="AH26"/>
  <c r="AG26"/>
  <c r="AF26"/>
  <c r="G26"/>
  <c r="AJ26" s="1"/>
  <c r="E26"/>
  <c r="AG25"/>
  <c r="AF25"/>
  <c r="G25"/>
  <c r="AG24"/>
  <c r="AF24"/>
  <c r="AH24" s="1"/>
  <c r="E24"/>
  <c r="G24" s="1"/>
  <c r="AH23"/>
  <c r="AG23"/>
  <c r="AF23"/>
  <c r="G23"/>
  <c r="AG22"/>
  <c r="AF22"/>
  <c r="G22"/>
  <c r="E22"/>
  <c r="AH21"/>
  <c r="AG21"/>
  <c r="AF21"/>
  <c r="G21"/>
  <c r="AJ21" s="1"/>
  <c r="AG20"/>
  <c r="AF20"/>
  <c r="AH20" s="1"/>
  <c r="G20"/>
  <c r="AJ20" s="1"/>
  <c r="AG19"/>
  <c r="AF19"/>
  <c r="AH19" s="1"/>
  <c r="G19"/>
  <c r="AG18"/>
  <c r="AF18"/>
  <c r="G18"/>
  <c r="AG17"/>
  <c r="AH17" s="1"/>
  <c r="AF17"/>
  <c r="E17"/>
  <c r="AG16"/>
  <c r="AF16"/>
  <c r="G16"/>
  <c r="E16"/>
  <c r="AL14"/>
  <c r="AK14"/>
  <c r="AI14"/>
  <c r="AF14"/>
  <c r="AE14"/>
  <c r="AD14"/>
  <c r="AD98" s="1"/>
  <c r="AC14"/>
  <c r="AB14"/>
  <c r="AB98" s="1"/>
  <c r="AA14"/>
  <c r="Z14"/>
  <c r="Y14"/>
  <c r="X14"/>
  <c r="X98" s="1"/>
  <c r="W14"/>
  <c r="V14"/>
  <c r="U14"/>
  <c r="T14"/>
  <c r="T98" s="1"/>
  <c r="S14"/>
  <c r="R14"/>
  <c r="R98" s="1"/>
  <c r="Q14"/>
  <c r="P14"/>
  <c r="P98" s="1"/>
  <c r="Q105" s="1"/>
  <c r="O14"/>
  <c r="N14"/>
  <c r="N98" s="1"/>
  <c r="M14"/>
  <c r="L14"/>
  <c r="L98" s="1"/>
  <c r="K14"/>
  <c r="J14"/>
  <c r="I14"/>
  <c r="H14"/>
  <c r="H98" s="1"/>
  <c r="F14"/>
  <c r="AG13"/>
  <c r="AF13"/>
  <c r="G13"/>
  <c r="E13"/>
  <c r="AH12"/>
  <c r="AG12"/>
  <c r="AF12"/>
  <c r="G12"/>
  <c r="AJ12" s="1"/>
  <c r="AG11"/>
  <c r="AF11"/>
  <c r="AH11" s="1"/>
  <c r="G11"/>
  <c r="AJ11" s="1"/>
  <c r="E11"/>
  <c r="E14" s="1"/>
  <c r="AH10"/>
  <c r="AG10"/>
  <c r="AF10"/>
  <c r="G10"/>
  <c r="AH9"/>
  <c r="AG9"/>
  <c r="AF9"/>
  <c r="G9"/>
  <c r="AJ9" s="1"/>
  <c r="AG8"/>
  <c r="AG14" s="1"/>
  <c r="AF8"/>
  <c r="AH8" s="1"/>
  <c r="G8"/>
  <c r="G14" s="1"/>
  <c r="AL6"/>
  <c r="M101" l="1"/>
  <c r="I105"/>
  <c r="Q101"/>
  <c r="S101" s="1"/>
  <c r="U101" s="1"/>
  <c r="W101" s="1"/>
  <c r="Y101" s="1"/>
  <c r="AA101" s="1"/>
  <c r="AC101" s="1"/>
  <c r="AE101" s="1"/>
  <c r="E115"/>
  <c r="O101"/>
  <c r="K101"/>
  <c r="M105"/>
  <c r="U105"/>
  <c r="AG28"/>
  <c r="G51"/>
  <c r="AG64"/>
  <c r="E97"/>
  <c r="G92"/>
  <c r="AJ10"/>
  <c r="AH13"/>
  <c r="AJ13" s="1"/>
  <c r="I98"/>
  <c r="M98"/>
  <c r="Y98"/>
  <c r="Y105" s="1"/>
  <c r="AC98"/>
  <c r="AC105" s="1"/>
  <c r="AI98"/>
  <c r="AJ19"/>
  <c r="AJ23"/>
  <c r="AH25"/>
  <c r="AJ25" s="1"/>
  <c r="AJ32"/>
  <c r="AJ34"/>
  <c r="AJ36"/>
  <c r="AJ39"/>
  <c r="AJ40"/>
  <c r="AJ41"/>
  <c r="AF45"/>
  <c r="AL98"/>
  <c r="AL99" s="1"/>
  <c r="AG51"/>
  <c r="AH47"/>
  <c r="AH51" s="1"/>
  <c r="AF51"/>
  <c r="AJ54"/>
  <c r="AJ59"/>
  <c r="AJ67"/>
  <c r="AJ69"/>
  <c r="AJ70"/>
  <c r="AJ71"/>
  <c r="G80"/>
  <c r="AJ75"/>
  <c r="AJ79"/>
  <c r="AJ84"/>
  <c r="AL84" s="1"/>
  <c r="AL90" s="1"/>
  <c r="AJ88"/>
  <c r="AH97"/>
  <c r="AG98"/>
  <c r="AE105"/>
  <c r="G28"/>
  <c r="E28"/>
  <c r="E98" s="1"/>
  <c r="AK99" s="1"/>
  <c r="G17"/>
  <c r="AJ17" s="1"/>
  <c r="AJ78"/>
  <c r="G90"/>
  <c r="AJ82"/>
  <c r="AG90"/>
  <c r="AJ96"/>
  <c r="I101"/>
  <c r="AJ8"/>
  <c r="F98"/>
  <c r="K98"/>
  <c r="U100" s="1"/>
  <c r="U102" s="1"/>
  <c r="U103" s="1"/>
  <c r="O98"/>
  <c r="O105" s="1"/>
  <c r="S98"/>
  <c r="S105" s="1"/>
  <c r="W98"/>
  <c r="AA98"/>
  <c r="AA105" s="1"/>
  <c r="AE98"/>
  <c r="AH18"/>
  <c r="AF28"/>
  <c r="G30"/>
  <c r="AJ43"/>
  <c r="AJ47"/>
  <c r="AJ50"/>
  <c r="AF64"/>
  <c r="AH53"/>
  <c r="AJ62"/>
  <c r="G63"/>
  <c r="G64" s="1"/>
  <c r="AF73"/>
  <c r="AF98" s="1"/>
  <c r="AH66"/>
  <c r="AH73" s="1"/>
  <c r="V98"/>
  <c r="AF90"/>
  <c r="AH87"/>
  <c r="AJ87" s="1"/>
  <c r="AJ93"/>
  <c r="AH16"/>
  <c r="AJ31"/>
  <c r="AH35"/>
  <c r="AJ35" s="1"/>
  <c r="E51"/>
  <c r="AJ57"/>
  <c r="AJ61"/>
  <c r="AH63"/>
  <c r="AJ66"/>
  <c r="AG97"/>
  <c r="AJ94"/>
  <c r="AF97"/>
  <c r="AJ18"/>
  <c r="AH22"/>
  <c r="AJ22" s="1"/>
  <c r="AJ24"/>
  <c r="AH27"/>
  <c r="AJ27" s="1"/>
  <c r="AG45"/>
  <c r="AJ53"/>
  <c r="AH83"/>
  <c r="AH95"/>
  <c r="AJ95" s="1"/>
  <c r="G45" l="1"/>
  <c r="G98" s="1"/>
  <c r="AJ30"/>
  <c r="AJ45" s="1"/>
  <c r="K105"/>
  <c r="AH105" s="1"/>
  <c r="AH28"/>
  <c r="W105"/>
  <c r="AJ51"/>
  <c r="AJ14"/>
  <c r="AH14"/>
  <c r="AH45"/>
  <c r="AJ83"/>
  <c r="AJ90" s="1"/>
  <c r="AH90"/>
  <c r="AJ64"/>
  <c r="AJ63"/>
  <c r="AJ80"/>
  <c r="AJ73"/>
  <c r="AH64"/>
  <c r="AC100"/>
  <c r="AC102" s="1"/>
  <c r="AC103" s="1"/>
  <c r="M100"/>
  <c r="M102" s="1"/>
  <c r="M103" s="1"/>
  <c r="AE100"/>
  <c r="AE102" s="1"/>
  <c r="AE103" s="1"/>
  <c r="S100"/>
  <c r="S102" s="1"/>
  <c r="S103" s="1"/>
  <c r="I100"/>
  <c r="I102" s="1"/>
  <c r="I103" s="1"/>
  <c r="Y100"/>
  <c r="Y102" s="1"/>
  <c r="Y103" s="1"/>
  <c r="AA100"/>
  <c r="AA102" s="1"/>
  <c r="AA103" s="1"/>
  <c r="Q100"/>
  <c r="Q102" s="1"/>
  <c r="Q103" s="1"/>
  <c r="O100"/>
  <c r="W100"/>
  <c r="W102" s="1"/>
  <c r="W103" s="1"/>
  <c r="K100"/>
  <c r="K102" s="1"/>
  <c r="K103" s="1"/>
  <c r="AJ92"/>
  <c r="AJ97" s="1"/>
  <c r="G97"/>
  <c r="AJ16"/>
  <c r="AJ28" s="1"/>
  <c r="AH98" l="1"/>
  <c r="AJ98"/>
  <c r="O102"/>
  <c r="O103" s="1"/>
  <c r="E113"/>
  <c r="F113" l="1"/>
  <c r="E117"/>
</calcChain>
</file>

<file path=xl/comments1.xml><?xml version="1.0" encoding="utf-8"?>
<comments xmlns="http://schemas.openxmlformats.org/spreadsheetml/2006/main">
  <authors>
    <author xml:space="preserve">Bruce </author>
  </authors>
  <commentList>
    <comment ref="V5" authorId="0">
      <text>
        <r>
          <rPr>
            <b/>
            <sz val="8"/>
            <color indexed="81"/>
            <rFont val="Tahoma"/>
          </rPr>
          <t>Bruce 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<sst xmlns="http://schemas.openxmlformats.org/spreadsheetml/2006/main" count="292" uniqueCount="257">
  <si>
    <t>DIOCESE OF THE FREE STATE</t>
  </si>
  <si>
    <t>ASSESSMENT CONTROL SCHEDULE - JAN TO DEC 2014</t>
  </si>
  <si>
    <t>A</t>
  </si>
  <si>
    <t>B</t>
  </si>
  <si>
    <t>C=A+B</t>
  </si>
  <si>
    <t>D1</t>
  </si>
  <si>
    <t>E1</t>
  </si>
  <si>
    <t>D2</t>
  </si>
  <si>
    <t>E2</t>
  </si>
  <si>
    <t>D3</t>
  </si>
  <si>
    <t>E3</t>
  </si>
  <si>
    <t>D4</t>
  </si>
  <si>
    <t>E4</t>
  </si>
  <si>
    <t>D5</t>
  </si>
  <si>
    <t>E5</t>
  </si>
  <si>
    <t>D6</t>
  </si>
  <si>
    <t>E6</t>
  </si>
  <si>
    <t>D7</t>
  </si>
  <si>
    <t>E7</t>
  </si>
  <si>
    <t>D8</t>
  </si>
  <si>
    <t>E8</t>
  </si>
  <si>
    <t>D9</t>
  </si>
  <si>
    <t>E9</t>
  </si>
  <si>
    <t>D10</t>
  </si>
  <si>
    <t>E10</t>
  </si>
  <si>
    <t>D11</t>
  </si>
  <si>
    <t>E11</t>
  </si>
  <si>
    <t>D12</t>
  </si>
  <si>
    <t>E12</t>
  </si>
  <si>
    <t>ALL D'S</t>
  </si>
  <si>
    <t>ALL E'S</t>
  </si>
  <si>
    <t>F=D-E (ALL)</t>
  </si>
  <si>
    <t>G</t>
  </si>
  <si>
    <t>H=C+F-G</t>
  </si>
  <si>
    <t>I</t>
  </si>
  <si>
    <t>J</t>
  </si>
  <si>
    <t>Code</t>
  </si>
  <si>
    <t>Parochial Charge</t>
  </si>
  <si>
    <t>Advance</t>
  </si>
  <si>
    <t>Arrears</t>
  </si>
  <si>
    <t>Net</t>
  </si>
  <si>
    <t>Jan 14</t>
  </si>
  <si>
    <t>Payment</t>
  </si>
  <si>
    <t>Feb 14</t>
  </si>
  <si>
    <t>Mar 14</t>
  </si>
  <si>
    <t xml:space="preserve">Payment </t>
  </si>
  <si>
    <t>Apr 14</t>
  </si>
  <si>
    <t>May 14</t>
  </si>
  <si>
    <t>Jun 14</t>
  </si>
  <si>
    <t>Jul 14</t>
  </si>
  <si>
    <t>Aug 14</t>
  </si>
  <si>
    <t>Sep 14</t>
  </si>
  <si>
    <t>Oct 14</t>
  </si>
  <si>
    <t>Nov 14</t>
  </si>
  <si>
    <t>Dec 14</t>
  </si>
  <si>
    <t>Total to Date - 2014</t>
  </si>
  <si>
    <t>Variance</t>
  </si>
  <si>
    <t>Special</t>
  </si>
  <si>
    <t>Total</t>
  </si>
  <si>
    <t>In Advance</t>
  </si>
  <si>
    <t>In Arrears</t>
  </si>
  <si>
    <t>New</t>
  </si>
  <si>
    <t>B/Fwd</t>
  </si>
  <si>
    <t>Balance</t>
  </si>
  <si>
    <t>Pledged</t>
  </si>
  <si>
    <t>Received</t>
  </si>
  <si>
    <t>Assessed</t>
  </si>
  <si>
    <t>2014 Year</t>
  </si>
  <si>
    <t>Adjustment</t>
  </si>
  <si>
    <t>@ 30/04/14</t>
  </si>
  <si>
    <t>Bloemfontein Cluster</t>
  </si>
  <si>
    <t>3/001</t>
  </si>
  <si>
    <t>Bloemfontein Cathedral</t>
  </si>
  <si>
    <t>3/002</t>
  </si>
  <si>
    <t>Bloemfontein Holy Cross</t>
  </si>
  <si>
    <t>3/003</t>
  </si>
  <si>
    <t>Bloemfontein St Margaret</t>
  </si>
  <si>
    <t>3/004</t>
  </si>
  <si>
    <t>Bloemfontein St Patrick</t>
  </si>
  <si>
    <t>3/005</t>
  </si>
  <si>
    <t>Bloemfontein St Peter</t>
  </si>
  <si>
    <t>3/007</t>
  </si>
  <si>
    <t>Bloemfontein St Philip</t>
  </si>
  <si>
    <t>Far Eastern Free State Cluster</t>
  </si>
  <si>
    <t>1/001</t>
  </si>
  <si>
    <t>Arlington St Paul</t>
  </si>
  <si>
    <t>1/004</t>
  </si>
  <si>
    <t>Bethlehem St Aidan</t>
  </si>
  <si>
    <t>1/007</t>
  </si>
  <si>
    <t>Bethlehem St Augustines</t>
  </si>
  <si>
    <t>1/010</t>
  </si>
  <si>
    <t>Harrismith St John the Baptist</t>
  </si>
  <si>
    <t>1/013</t>
  </si>
  <si>
    <t>Harrismith Transfiguration</t>
  </si>
  <si>
    <t>1/016</t>
  </si>
  <si>
    <t>Harrismith Tsiame</t>
  </si>
  <si>
    <t>1/022</t>
  </si>
  <si>
    <t>Paul Roux St Matthew</t>
  </si>
  <si>
    <t>1/025</t>
  </si>
  <si>
    <t>Phuthaditjhaba African Martyrs</t>
  </si>
  <si>
    <t>1/028</t>
  </si>
  <si>
    <t>Reitz Holy Cross</t>
  </si>
  <si>
    <t>1/031</t>
  </si>
  <si>
    <t>Vrede St Mark</t>
  </si>
  <si>
    <t>1/034</t>
  </si>
  <si>
    <t>Warden Church of the Visitation</t>
  </si>
  <si>
    <t>1/037</t>
  </si>
  <si>
    <t>Witzieshoek Bernard the Martyr</t>
  </si>
  <si>
    <t>Goldfields Cluster</t>
  </si>
  <si>
    <t>5/001</t>
  </si>
  <si>
    <t>Bultfontein St Agatha</t>
  </si>
  <si>
    <t>5/004</t>
  </si>
  <si>
    <t>Hennenman St Luke</t>
  </si>
  <si>
    <t>5/007</t>
  </si>
  <si>
    <t>Hertzogville St Peter &amp; St Paul</t>
  </si>
  <si>
    <t>5/010</t>
  </si>
  <si>
    <t>Hoopstad St Michael</t>
  </si>
  <si>
    <t>5/013</t>
  </si>
  <si>
    <t>Odendaalsrus Holy Cross</t>
  </si>
  <si>
    <t>5/016</t>
  </si>
  <si>
    <t>Odendaalsrus St Mary</t>
  </si>
  <si>
    <t>5/019</t>
  </si>
  <si>
    <t>Theunissen St Barnabas</t>
  </si>
  <si>
    <t>5/022</t>
  </si>
  <si>
    <t>Ventersburg St Mark</t>
  </si>
  <si>
    <t>5/025</t>
  </si>
  <si>
    <t>Virginia St Alban</t>
  </si>
  <si>
    <t>5/028</t>
  </si>
  <si>
    <t>Virginia St Matthew</t>
  </si>
  <si>
    <t>5/031</t>
  </si>
  <si>
    <t>Welkom the Annunciation</t>
  </si>
  <si>
    <t>5/034</t>
  </si>
  <si>
    <t>Welkom St Matthias</t>
  </si>
  <si>
    <t>5/037</t>
  </si>
  <si>
    <t>Welkom St Peter &amp; St Paul</t>
  </si>
  <si>
    <t>5/040</t>
  </si>
  <si>
    <t>Welkom Church of Grace</t>
  </si>
  <si>
    <t>5/043</t>
  </si>
  <si>
    <t>Winburg St Clement</t>
  </si>
  <si>
    <t>Kroonstad Cluster</t>
  </si>
  <si>
    <t>6/001</t>
  </si>
  <si>
    <t>Bothaville St Clare</t>
  </si>
  <si>
    <t>6/010</t>
  </si>
  <si>
    <t>Kroonstad St George</t>
  </si>
  <si>
    <t>6/013</t>
  </si>
  <si>
    <t>Kroonstad The Resurrection</t>
  </si>
  <si>
    <t>6/019</t>
  </si>
  <si>
    <t>Viljoenskroon St Joan</t>
  </si>
  <si>
    <t>Maluti Cluster</t>
  </si>
  <si>
    <t>7/002</t>
  </si>
  <si>
    <t>Clocolan Holy Redeemer</t>
  </si>
  <si>
    <t>7/003</t>
  </si>
  <si>
    <t>Ficksburg All Saints</t>
  </si>
  <si>
    <t>7/005</t>
  </si>
  <si>
    <t>Ficksburg St Paul</t>
  </si>
  <si>
    <t>7/006</t>
  </si>
  <si>
    <t>Senekal St Mark &amp; St George</t>
  </si>
  <si>
    <t>7/001</t>
  </si>
  <si>
    <t>Ladybrand St James</t>
  </si>
  <si>
    <t>7/004</t>
  </si>
  <si>
    <t>Ladybrand St Mary &amp; St Joseph</t>
  </si>
  <si>
    <t>7/007</t>
  </si>
  <si>
    <t>Marquard St Columba</t>
  </si>
  <si>
    <t>7/008</t>
  </si>
  <si>
    <t>Clocolan St George</t>
  </si>
  <si>
    <t>7/009</t>
  </si>
  <si>
    <t>Fouriesburg St Mary</t>
  </si>
  <si>
    <t>7/013</t>
  </si>
  <si>
    <t>Tweespruit Anglican Church</t>
  </si>
  <si>
    <t>7/016</t>
  </si>
  <si>
    <t>Westminster St Peter &amp; St Jude</t>
  </si>
  <si>
    <t>Mangaung Cluster</t>
  </si>
  <si>
    <t>2/010</t>
  </si>
  <si>
    <t>Botshabelo St Andrew</t>
  </si>
  <si>
    <t>2/013</t>
  </si>
  <si>
    <t>Botshabelo St Anthony</t>
  </si>
  <si>
    <t>2/016</t>
  </si>
  <si>
    <t>Botshabelo St Mary the Virgin</t>
  </si>
  <si>
    <t>2/019</t>
  </si>
  <si>
    <t>Botshabelo St Matthew</t>
  </si>
  <si>
    <t>2/022</t>
  </si>
  <si>
    <t>Botshabelo St Thomas</t>
  </si>
  <si>
    <t>2/025</t>
  </si>
  <si>
    <t>Thaba Nchu St Augustines</t>
  </si>
  <si>
    <t>2/030</t>
  </si>
  <si>
    <t>Thaba Nchu St Lawrence</t>
  </si>
  <si>
    <t>Sasolburg Cluster</t>
  </si>
  <si>
    <t>8/001</t>
  </si>
  <si>
    <t>Heilbron St Stephen</t>
  </si>
  <si>
    <t>8/004</t>
  </si>
  <si>
    <t>Parys St Edwards</t>
  </si>
  <si>
    <t>8/007</t>
  </si>
  <si>
    <t>Parys St Mary</t>
  </si>
  <si>
    <t>8/010</t>
  </si>
  <si>
    <t>Sasolburg St Michael &amp; All Ang.</t>
  </si>
  <si>
    <t>8/013</t>
  </si>
  <si>
    <t>Sasolburg St Peter</t>
  </si>
  <si>
    <t>South West Cluster</t>
  </si>
  <si>
    <t>9/004</t>
  </si>
  <si>
    <t>Bethulie St Peter &amp; St Barnabas</t>
  </si>
  <si>
    <t>9/007</t>
  </si>
  <si>
    <t>Fauriesmith St John</t>
  </si>
  <si>
    <t>9/010</t>
  </si>
  <si>
    <t>Jagersfontein St James</t>
  </si>
  <si>
    <t>9/016</t>
  </si>
  <si>
    <t>Koffiefontein Good Shepard</t>
  </si>
  <si>
    <t>9/019</t>
  </si>
  <si>
    <t>Luckhoff St Mary</t>
  </si>
  <si>
    <t>9/022</t>
  </si>
  <si>
    <t xml:space="preserve">Philippolis St Oswalds </t>
  </si>
  <si>
    <t>9/025</t>
  </si>
  <si>
    <t>Springfontein St Saviors</t>
  </si>
  <si>
    <t>9/028</t>
  </si>
  <si>
    <t>Trompsburg St George</t>
  </si>
  <si>
    <t>United Benefice</t>
  </si>
  <si>
    <t>9/031</t>
  </si>
  <si>
    <t>Dewetsdorp St Felicitas</t>
  </si>
  <si>
    <t>9/033</t>
  </si>
  <si>
    <t>Rouxville St Paul</t>
  </si>
  <si>
    <t>9/035</t>
  </si>
  <si>
    <t>Smithfield St Peter</t>
  </si>
  <si>
    <t>9/037</t>
  </si>
  <si>
    <t>Wepener St John</t>
  </si>
  <si>
    <t>9/039</t>
  </si>
  <si>
    <t>Zastron St Athanasius</t>
  </si>
  <si>
    <t>Total - All Clusters</t>
  </si>
  <si>
    <t>Comparison - Opening Balances to Closing Balances</t>
  </si>
  <si>
    <t>(I-A &amp; J-B)</t>
  </si>
  <si>
    <t>Actual Cash Received ( E1 + E2 + E3 + E4)</t>
  </si>
  <si>
    <t>Assessed    (D1 + D2 + D3 + D4)</t>
  </si>
  <si>
    <t>(Overpayment) / Shortfall - Actual Cash Received - Current Year</t>
  </si>
  <si>
    <t>% (Overpayment) / Shortfall</t>
  </si>
  <si>
    <t>Shortfall / (Excess) Per Month</t>
  </si>
  <si>
    <t>(D1-E1)</t>
  </si>
  <si>
    <t>(D2-E2)</t>
  </si>
  <si>
    <t>(D3-E3)</t>
  </si>
  <si>
    <t>(D4-E4)</t>
  </si>
  <si>
    <t>(D5-E5)</t>
  </si>
  <si>
    <t>(D6-E6)</t>
  </si>
  <si>
    <t>(D7-E7)</t>
  </si>
  <si>
    <t>(D8-E8)</t>
  </si>
  <si>
    <t>(D9-E9)</t>
  </si>
  <si>
    <t>(D10-E10)</t>
  </si>
  <si>
    <t>(D11-E11)</t>
  </si>
  <si>
    <t>(D12-E12)</t>
  </si>
  <si>
    <t>(Total = F)</t>
  </si>
  <si>
    <t>2013 / 2014 Comparison - Average per Month</t>
  </si>
  <si>
    <t>Year</t>
  </si>
  <si>
    <t>Period</t>
  </si>
  <si>
    <t>Average</t>
  </si>
  <si>
    <t>Inc/-Dec</t>
  </si>
  <si>
    <t>2013 Year</t>
  </si>
  <si>
    <t>Whole Year</t>
  </si>
  <si>
    <t xml:space="preserve">2014 Year </t>
  </si>
  <si>
    <t>Year to Date</t>
  </si>
  <si>
    <t>Should Be</t>
  </si>
  <si>
    <t>Excess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</si>
</sst>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64" formatCode="_(* #,##0_);_(* \(#,##0\);_(* &quot;-&quot;_);_(@_)"/>
    <numFmt numFmtId="165" formatCode="0_);\(0\)"/>
    <numFmt numFmtId="166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8"/>
      <color indexed="81"/>
      <name val="Tahoma"/>
    </font>
    <font>
      <sz val="8"/>
      <color indexed="81"/>
      <name val="Tahoma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2" xfId="0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3" fillId="0" borderId="2" xfId="0" applyFont="1" applyBorder="1" applyAlignment="1"/>
    <xf numFmtId="41" fontId="0" fillId="0" borderId="2" xfId="1" applyFont="1" applyBorder="1"/>
    <xf numFmtId="41" fontId="0" fillId="0" borderId="3" xfId="1" applyFont="1" applyBorder="1"/>
    <xf numFmtId="41" fontId="0" fillId="0" borderId="4" xfId="1" applyFont="1" applyBorder="1"/>
    <xf numFmtId="41" fontId="0" fillId="0" borderId="0" xfId="1" applyFont="1" applyBorder="1"/>
    <xf numFmtId="41" fontId="0" fillId="0" borderId="9" xfId="1" applyFont="1" applyBorder="1"/>
    <xf numFmtId="41" fontId="3" fillId="0" borderId="10" xfId="1" applyFont="1" applyBorder="1"/>
    <xf numFmtId="0" fontId="0" fillId="0" borderId="9" xfId="0" quotePrefix="1" applyFill="1" applyBorder="1" applyAlignment="1">
      <alignment horizontal="center"/>
    </xf>
    <xf numFmtId="0" fontId="0" fillId="0" borderId="0" xfId="0" applyFill="1" applyBorder="1"/>
    <xf numFmtId="0" fontId="0" fillId="0" borderId="10" xfId="0" applyFill="1" applyBorder="1"/>
    <xf numFmtId="41" fontId="0" fillId="0" borderId="9" xfId="1" applyFont="1" applyFill="1" applyBorder="1"/>
    <xf numFmtId="41" fontId="0" fillId="0" borderId="0" xfId="1" applyFont="1" applyFill="1" applyBorder="1"/>
    <xf numFmtId="41" fontId="0" fillId="0" borderId="10" xfId="1" applyFont="1" applyFill="1" applyBorder="1"/>
    <xf numFmtId="41" fontId="0" fillId="0" borderId="0" xfId="1" applyFont="1" applyFill="1"/>
    <xf numFmtId="41" fontId="3" fillId="0" borderId="10" xfId="1" applyFont="1" applyFill="1" applyBorder="1"/>
    <xf numFmtId="41" fontId="4" fillId="0" borderId="10" xfId="1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1" fontId="5" fillId="0" borderId="9" xfId="1" applyFont="1" applyFill="1" applyBorder="1"/>
    <xf numFmtId="41" fontId="5" fillId="0" borderId="0" xfId="1" applyFont="1" applyFill="1" applyBorder="1"/>
    <xf numFmtId="41" fontId="5" fillId="0" borderId="10" xfId="1" applyFont="1" applyFill="1" applyBorder="1"/>
    <xf numFmtId="41" fontId="5" fillId="0" borderId="0" xfId="1" applyFont="1" applyFill="1"/>
    <xf numFmtId="0" fontId="4" fillId="0" borderId="9" xfId="0" applyFont="1" applyBorder="1" applyAlignment="1">
      <alignment horizontal="center"/>
    </xf>
    <xf numFmtId="0" fontId="0" fillId="0" borderId="0" xfId="0" applyBorder="1"/>
    <xf numFmtId="0" fontId="0" fillId="0" borderId="10" xfId="0" applyBorder="1"/>
    <xf numFmtId="41" fontId="0" fillId="0" borderId="10" xfId="1" applyFont="1" applyBorder="1"/>
    <xf numFmtId="41" fontId="0" fillId="0" borderId="0" xfId="1" applyFont="1"/>
    <xf numFmtId="41" fontId="4" fillId="0" borderId="10" xfId="1" applyFont="1" applyBorder="1"/>
    <xf numFmtId="0" fontId="0" fillId="0" borderId="9" xfId="0" quotePrefix="1" applyBorder="1" applyAlignment="1">
      <alignment horizontal="center"/>
    </xf>
    <xf numFmtId="41" fontId="0" fillId="0" borderId="1" xfId="1" applyFont="1" applyBorder="1"/>
    <xf numFmtId="0" fontId="0" fillId="0" borderId="9" xfId="0" applyBorder="1"/>
    <xf numFmtId="164" fontId="0" fillId="0" borderId="11" xfId="0" applyNumberFormat="1" applyBorder="1"/>
    <xf numFmtId="164" fontId="0" fillId="0" borderId="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3" fillId="0" borderId="12" xfId="0" applyNumberFormat="1" applyFont="1" applyBorder="1"/>
    <xf numFmtId="164" fontId="4" fillId="0" borderId="12" xfId="0" applyNumberFormat="1" applyFont="1" applyBorder="1"/>
    <xf numFmtId="0" fontId="3" fillId="0" borderId="9" xfId="0" applyFont="1" applyBorder="1"/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quotePrefix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0" xfId="0" applyFont="1" applyFill="1" applyBorder="1"/>
    <xf numFmtId="41" fontId="0" fillId="0" borderId="11" xfId="1" applyFont="1" applyBorder="1"/>
    <xf numFmtId="41" fontId="0" fillId="0" borderId="12" xfId="1" applyFont="1" applyBorder="1"/>
    <xf numFmtId="41" fontId="0" fillId="0" borderId="13" xfId="1" applyFont="1" applyBorder="1"/>
    <xf numFmtId="41" fontId="3" fillId="0" borderId="13" xfId="1" applyFont="1" applyBorder="1"/>
    <xf numFmtId="41" fontId="4" fillId="0" borderId="14" xfId="1" applyFont="1" applyBorder="1"/>
    <xf numFmtId="0" fontId="3" fillId="0" borderId="9" xfId="0" applyFont="1" applyBorder="1" applyAlignment="1"/>
    <xf numFmtId="41" fontId="0" fillId="0" borderId="6" xfId="1" applyFont="1" applyBorder="1"/>
    <xf numFmtId="41" fontId="3" fillId="0" borderId="12" xfId="1" applyFont="1" applyBorder="1"/>
    <xf numFmtId="41" fontId="4" fillId="0" borderId="12" xfId="1" applyFont="1" applyBorder="1"/>
    <xf numFmtId="0" fontId="3" fillId="0" borderId="9" xfId="0" applyFont="1" applyFill="1" applyBorder="1" applyAlignment="1"/>
    <xf numFmtId="0" fontId="0" fillId="0" borderId="0" xfId="0" applyBorder="1" applyAlignment="1"/>
    <xf numFmtId="0" fontId="0" fillId="0" borderId="0" xfId="0" applyFill="1" applyBorder="1" applyAlignment="1"/>
    <xf numFmtId="41" fontId="5" fillId="0" borderId="1" xfId="1" applyFont="1" applyFill="1" applyBorder="1"/>
    <xf numFmtId="41" fontId="5" fillId="0" borderId="7" xfId="1" applyFont="1" applyFill="1" applyBorder="1"/>
    <xf numFmtId="41" fontId="5" fillId="0" borderId="6" xfId="1" applyFont="1" applyFill="1" applyBorder="1"/>
    <xf numFmtId="41" fontId="3" fillId="0" borderId="5" xfId="1" applyFont="1" applyBorder="1"/>
    <xf numFmtId="41" fontId="3" fillId="0" borderId="0" xfId="1" applyFont="1" applyBorder="1"/>
    <xf numFmtId="41" fontId="4" fillId="0" borderId="2" xfId="1" applyFont="1" applyBorder="1"/>
    <xf numFmtId="41" fontId="4" fillId="0" borderId="5" xfId="1" applyFont="1" applyBorder="1"/>
    <xf numFmtId="41" fontId="0" fillId="0" borderId="11" xfId="1" applyFont="1" applyFill="1" applyBorder="1"/>
    <xf numFmtId="41" fontId="0" fillId="0" borderId="13" xfId="1" applyFont="1" applyFill="1" applyBorder="1"/>
    <xf numFmtId="41" fontId="0" fillId="0" borderId="12" xfId="1" applyFont="1" applyFill="1" applyBorder="1"/>
    <xf numFmtId="41" fontId="3" fillId="0" borderId="12" xfId="1" applyFont="1" applyFill="1" applyBorder="1"/>
    <xf numFmtId="41" fontId="3" fillId="0" borderId="13" xfId="1" applyFont="1" applyFill="1" applyBorder="1"/>
    <xf numFmtId="41" fontId="4" fillId="0" borderId="14" xfId="1" applyFont="1" applyFill="1" applyBorder="1"/>
    <xf numFmtId="41" fontId="3" fillId="0" borderId="5" xfId="1" applyFont="1" applyFill="1" applyBorder="1"/>
    <xf numFmtId="41" fontId="3" fillId="0" borderId="0" xfId="1" applyFont="1" applyFill="1" applyBorder="1"/>
    <xf numFmtId="41" fontId="4" fillId="0" borderId="5" xfId="1" applyFont="1" applyFill="1" applyBorder="1"/>
    <xf numFmtId="41" fontId="0" fillId="0" borderId="15" xfId="1" applyFont="1" applyFill="1" applyBorder="1"/>
    <xf numFmtId="41" fontId="4" fillId="0" borderId="15" xfId="1" applyFont="1" applyFill="1" applyBorder="1"/>
    <xf numFmtId="41" fontId="5" fillId="0" borderId="15" xfId="1" applyFont="1" applyFill="1" applyBorder="1"/>
    <xf numFmtId="41" fontId="0" fillId="0" borderId="14" xfId="1" applyFont="1" applyBorder="1"/>
    <xf numFmtId="0" fontId="3" fillId="0" borderId="9" xfId="0" applyFont="1" applyBorder="1" applyAlignment="1">
      <alignment horizontal="left"/>
    </xf>
    <xf numFmtId="41" fontId="0" fillId="0" borderId="5" xfId="1" applyFont="1" applyBorder="1"/>
    <xf numFmtId="41" fontId="0" fillId="0" borderId="15" xfId="1" applyFont="1" applyBorder="1"/>
    <xf numFmtId="41" fontId="3" fillId="0" borderId="15" xfId="1" applyFont="1" applyBorder="1"/>
    <xf numFmtId="41" fontId="4" fillId="0" borderId="15" xfId="1" applyFont="1" applyBorder="1"/>
    <xf numFmtId="41" fontId="0" fillId="0" borderId="7" xfId="1" applyFont="1" applyBorder="1"/>
    <xf numFmtId="0" fontId="3" fillId="0" borderId="6" xfId="0" applyFont="1" applyBorder="1" applyAlignment="1"/>
    <xf numFmtId="41" fontId="0" fillId="0" borderId="16" xfId="1" applyFont="1" applyBorder="1"/>
    <xf numFmtId="41" fontId="0" fillId="0" borderId="17" xfId="1" applyFont="1" applyBorder="1"/>
    <xf numFmtId="41" fontId="0" fillId="0" borderId="18" xfId="1" applyFont="1" applyBorder="1"/>
    <xf numFmtId="0" fontId="4" fillId="0" borderId="9" xfId="0" applyFont="1" applyFill="1" applyBorder="1" applyAlignment="1">
      <alignment horizontal="left"/>
    </xf>
    <xf numFmtId="165" fontId="0" fillId="0" borderId="0" xfId="0" applyNumberFormat="1"/>
    <xf numFmtId="41" fontId="4" fillId="0" borderId="0" xfId="1" quotePrefix="1" applyFont="1"/>
    <xf numFmtId="41" fontId="3" fillId="0" borderId="0" xfId="1" applyFont="1"/>
    <xf numFmtId="0" fontId="4" fillId="0" borderId="0" xfId="0" applyFont="1"/>
    <xf numFmtId="164" fontId="0" fillId="0" borderId="0" xfId="0" applyNumberFormat="1" applyBorder="1"/>
    <xf numFmtId="164" fontId="0" fillId="0" borderId="0" xfId="0" applyNumberFormat="1"/>
    <xf numFmtId="0" fontId="0" fillId="0" borderId="0" xfId="0" quotePrefix="1"/>
    <xf numFmtId="166" fontId="0" fillId="0" borderId="13" xfId="0" applyNumberFormat="1" applyBorder="1"/>
    <xf numFmtId="3" fontId="0" fillId="0" borderId="0" xfId="0" applyNumberFormat="1"/>
    <xf numFmtId="3" fontId="3" fillId="0" borderId="0" xfId="0" applyNumberFormat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17"/>
  <sheetViews>
    <sheetView tabSelected="1" workbookViewId="0">
      <selection activeCell="I14" sqref="I14"/>
    </sheetView>
  </sheetViews>
  <sheetFormatPr defaultRowHeight="15"/>
  <cols>
    <col min="2" max="4" width="9.7109375" customWidth="1"/>
    <col min="5" max="15" width="10.7109375" customWidth="1"/>
    <col min="16" max="31" width="10.7109375" hidden="1" customWidth="1"/>
    <col min="32" max="38" width="10.7109375" customWidth="1"/>
  </cols>
  <sheetData>
    <row r="1" spans="1:38">
      <c r="A1" s="1" t="s">
        <v>0</v>
      </c>
    </row>
    <row r="3" spans="1:38">
      <c r="A3" s="2" t="s">
        <v>1</v>
      </c>
    </row>
    <row r="4" spans="1:38">
      <c r="A4" s="2"/>
      <c r="E4" s="3" t="s">
        <v>2</v>
      </c>
      <c r="F4" s="3" t="s">
        <v>3</v>
      </c>
      <c r="G4" s="4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10</v>
      </c>
      <c r="N4" s="5" t="s">
        <v>11</v>
      </c>
      <c r="O4" s="5" t="s">
        <v>12</v>
      </c>
      <c r="P4" s="5" t="s">
        <v>13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19</v>
      </c>
      <c r="W4" s="5" t="s">
        <v>20</v>
      </c>
      <c r="X4" s="5" t="s">
        <v>21</v>
      </c>
      <c r="Y4" s="5" t="s">
        <v>22</v>
      </c>
      <c r="Z4" s="5" t="s">
        <v>23</v>
      </c>
      <c r="AA4" s="5" t="s">
        <v>24</v>
      </c>
      <c r="AB4" s="5" t="s">
        <v>25</v>
      </c>
      <c r="AC4" s="5" t="s">
        <v>26</v>
      </c>
      <c r="AD4" s="5" t="s">
        <v>27</v>
      </c>
      <c r="AE4" s="5" t="s">
        <v>28</v>
      </c>
      <c r="AF4" s="4" t="s">
        <v>29</v>
      </c>
      <c r="AG4" s="4" t="s">
        <v>30</v>
      </c>
      <c r="AH4" s="4" t="s">
        <v>31</v>
      </c>
      <c r="AI4" s="4" t="s">
        <v>32</v>
      </c>
      <c r="AJ4" s="4" t="s">
        <v>33</v>
      </c>
      <c r="AK4" s="4" t="s">
        <v>34</v>
      </c>
      <c r="AL4" s="4" t="s">
        <v>35</v>
      </c>
    </row>
    <row r="5" spans="1:38">
      <c r="A5" s="6" t="s">
        <v>36</v>
      </c>
      <c r="B5" s="7" t="s">
        <v>37</v>
      </c>
      <c r="C5" s="7"/>
      <c r="D5" s="8"/>
      <c r="E5" s="9" t="s">
        <v>38</v>
      </c>
      <c r="F5" s="10" t="s">
        <v>39</v>
      </c>
      <c r="G5" s="11" t="s">
        <v>40</v>
      </c>
      <c r="H5" s="12" t="s">
        <v>41</v>
      </c>
      <c r="I5" s="13" t="s">
        <v>42</v>
      </c>
      <c r="J5" s="14" t="s">
        <v>43</v>
      </c>
      <c r="K5" s="13" t="s">
        <v>42</v>
      </c>
      <c r="L5" s="14" t="s">
        <v>44</v>
      </c>
      <c r="M5" s="13" t="s">
        <v>45</v>
      </c>
      <c r="N5" s="12" t="s">
        <v>46</v>
      </c>
      <c r="O5" s="13" t="s">
        <v>42</v>
      </c>
      <c r="P5" s="12" t="s">
        <v>47</v>
      </c>
      <c r="Q5" s="13" t="s">
        <v>42</v>
      </c>
      <c r="R5" s="12" t="s">
        <v>48</v>
      </c>
      <c r="S5" s="13" t="s">
        <v>42</v>
      </c>
      <c r="T5" s="12" t="s">
        <v>49</v>
      </c>
      <c r="U5" s="13" t="s">
        <v>42</v>
      </c>
      <c r="V5" s="12" t="s">
        <v>50</v>
      </c>
      <c r="W5" s="13" t="s">
        <v>42</v>
      </c>
      <c r="X5" s="12" t="s">
        <v>51</v>
      </c>
      <c r="Y5" s="13" t="s">
        <v>42</v>
      </c>
      <c r="Z5" s="12" t="s">
        <v>52</v>
      </c>
      <c r="AA5" s="13" t="s">
        <v>42</v>
      </c>
      <c r="AB5" s="12" t="s">
        <v>53</v>
      </c>
      <c r="AC5" s="13" t="s">
        <v>42</v>
      </c>
      <c r="AD5" s="12" t="s">
        <v>54</v>
      </c>
      <c r="AE5" s="13" t="s">
        <v>42</v>
      </c>
      <c r="AF5" s="15" t="s">
        <v>55</v>
      </c>
      <c r="AG5" s="10"/>
      <c r="AH5" s="16" t="s">
        <v>56</v>
      </c>
      <c r="AI5" s="16" t="s">
        <v>57</v>
      </c>
      <c r="AJ5" s="16" t="s">
        <v>58</v>
      </c>
      <c r="AK5" s="9" t="s">
        <v>59</v>
      </c>
      <c r="AL5" s="17" t="s">
        <v>60</v>
      </c>
    </row>
    <row r="6" spans="1:38">
      <c r="A6" s="18" t="s">
        <v>61</v>
      </c>
      <c r="B6" s="19"/>
      <c r="C6" s="19"/>
      <c r="D6" s="20"/>
      <c r="E6" s="18" t="s">
        <v>62</v>
      </c>
      <c r="F6" s="21" t="s">
        <v>62</v>
      </c>
      <c r="G6" s="22" t="s">
        <v>63</v>
      </c>
      <c r="H6" s="21" t="s">
        <v>64</v>
      </c>
      <c r="I6" s="21" t="s">
        <v>65</v>
      </c>
      <c r="J6" s="21" t="s">
        <v>64</v>
      </c>
      <c r="K6" s="21" t="s">
        <v>65</v>
      </c>
      <c r="L6" s="21" t="s">
        <v>64</v>
      </c>
      <c r="M6" s="21" t="s">
        <v>65</v>
      </c>
      <c r="N6" s="21" t="s">
        <v>64</v>
      </c>
      <c r="O6" s="21" t="s">
        <v>65</v>
      </c>
      <c r="P6" s="21" t="s">
        <v>64</v>
      </c>
      <c r="Q6" s="21" t="s">
        <v>65</v>
      </c>
      <c r="R6" s="21" t="s">
        <v>64</v>
      </c>
      <c r="S6" s="21" t="s">
        <v>65</v>
      </c>
      <c r="T6" s="21" t="s">
        <v>64</v>
      </c>
      <c r="U6" s="21" t="s">
        <v>65</v>
      </c>
      <c r="V6" s="21" t="s">
        <v>66</v>
      </c>
      <c r="W6" s="21" t="s">
        <v>65</v>
      </c>
      <c r="X6" s="21" t="s">
        <v>66</v>
      </c>
      <c r="Y6" s="21" t="s">
        <v>65</v>
      </c>
      <c r="Z6" s="21" t="s">
        <v>66</v>
      </c>
      <c r="AA6" s="21" t="s">
        <v>65</v>
      </c>
      <c r="AB6" s="21" t="s">
        <v>66</v>
      </c>
      <c r="AC6" s="21" t="s">
        <v>65</v>
      </c>
      <c r="AD6" s="21" t="s">
        <v>66</v>
      </c>
      <c r="AE6" s="21" t="s">
        <v>65</v>
      </c>
      <c r="AF6" s="18" t="s">
        <v>64</v>
      </c>
      <c r="AG6" s="21" t="s">
        <v>65</v>
      </c>
      <c r="AH6" s="23" t="s">
        <v>67</v>
      </c>
      <c r="AI6" s="24" t="s">
        <v>68</v>
      </c>
      <c r="AJ6" s="24" t="s">
        <v>56</v>
      </c>
      <c r="AK6" s="25" t="s">
        <v>69</v>
      </c>
      <c r="AL6" s="26" t="str">
        <f>+AK6</f>
        <v>@ 30/04/14</v>
      </c>
    </row>
    <row r="7" spans="1:38">
      <c r="A7" s="27" t="s">
        <v>70</v>
      </c>
      <c r="B7" s="7"/>
      <c r="C7" s="7"/>
      <c r="D7" s="8"/>
      <c r="E7" s="28"/>
      <c r="F7" s="29"/>
      <c r="G7" s="30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2"/>
      <c r="AG7" s="31"/>
      <c r="AH7" s="33"/>
      <c r="AI7" s="33"/>
      <c r="AJ7" s="33"/>
      <c r="AK7" s="33"/>
      <c r="AL7" s="33"/>
    </row>
    <row r="8" spans="1:38">
      <c r="A8" s="34" t="s">
        <v>71</v>
      </c>
      <c r="B8" s="35" t="s">
        <v>72</v>
      </c>
      <c r="C8" s="35"/>
      <c r="D8" s="36"/>
      <c r="E8" s="37">
        <v>0</v>
      </c>
      <c r="F8" s="38">
        <v>0</v>
      </c>
      <c r="G8" s="39">
        <f t="shared" ref="G8:G13" si="0">+E8+F8</f>
        <v>0</v>
      </c>
      <c r="H8" s="40">
        <v>51660</v>
      </c>
      <c r="I8" s="40">
        <v>-51660</v>
      </c>
      <c r="J8" s="40">
        <v>51660</v>
      </c>
      <c r="K8" s="40">
        <v>-51660</v>
      </c>
      <c r="L8" s="40">
        <v>51660</v>
      </c>
      <c r="M8" s="40">
        <v>-51660</v>
      </c>
      <c r="N8" s="40">
        <v>51660</v>
      </c>
      <c r="O8" s="40">
        <v>-51660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37">
        <f t="shared" ref="AF8:AG13" si="1">+H8+J8+L8+N8+P8+R8+T8+V8+X8+Z8+AB8+AD8</f>
        <v>206640</v>
      </c>
      <c r="AG8" s="38">
        <f t="shared" si="1"/>
        <v>-206640</v>
      </c>
      <c r="AH8" s="41">
        <f t="shared" ref="AH8:AH13" si="2">+AF8+AG8</f>
        <v>0</v>
      </c>
      <c r="AI8" s="39">
        <v>0</v>
      </c>
      <c r="AJ8" s="41">
        <f t="shared" ref="AJ8:AJ13" si="3">+G8+AH8+AI8</f>
        <v>0</v>
      </c>
      <c r="AK8" s="41">
        <v>0</v>
      </c>
      <c r="AL8" s="42">
        <v>0</v>
      </c>
    </row>
    <row r="9" spans="1:38">
      <c r="A9" s="43" t="s">
        <v>73</v>
      </c>
      <c r="B9" s="35" t="s">
        <v>74</v>
      </c>
      <c r="C9" s="35"/>
      <c r="D9" s="36"/>
      <c r="E9" s="37">
        <v>0</v>
      </c>
      <c r="F9" s="38">
        <v>20000</v>
      </c>
      <c r="G9" s="39">
        <f t="shared" si="0"/>
        <v>20000</v>
      </c>
      <c r="H9" s="40">
        <v>21692</v>
      </c>
      <c r="I9" s="40">
        <v>-24753</v>
      </c>
      <c r="J9" s="40">
        <v>21692</v>
      </c>
      <c r="K9" s="40">
        <v>-24753</v>
      </c>
      <c r="L9" s="40">
        <v>21692</v>
      </c>
      <c r="M9" s="40">
        <v>-24753</v>
      </c>
      <c r="N9" s="40">
        <v>21692</v>
      </c>
      <c r="O9" s="40">
        <v>-24753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37">
        <f t="shared" si="1"/>
        <v>86768</v>
      </c>
      <c r="AG9" s="38">
        <f t="shared" si="1"/>
        <v>-99012</v>
      </c>
      <c r="AH9" s="41">
        <f t="shared" si="2"/>
        <v>-12244</v>
      </c>
      <c r="AI9" s="39">
        <v>0</v>
      </c>
      <c r="AJ9" s="41">
        <f t="shared" si="3"/>
        <v>7756</v>
      </c>
      <c r="AK9" s="42">
        <v>0</v>
      </c>
      <c r="AL9" s="42">
        <v>7756</v>
      </c>
    </row>
    <row r="10" spans="1:38">
      <c r="A10" s="44" t="s">
        <v>75</v>
      </c>
      <c r="B10" s="35" t="s">
        <v>76</v>
      </c>
      <c r="C10" s="35"/>
      <c r="D10" s="36"/>
      <c r="E10" s="45">
        <v>0</v>
      </c>
      <c r="F10" s="46">
        <v>19109</v>
      </c>
      <c r="G10" s="47">
        <f t="shared" si="0"/>
        <v>19109</v>
      </c>
      <c r="H10" s="48">
        <v>17625</v>
      </c>
      <c r="I10" s="48">
        <v>-19300</v>
      </c>
      <c r="J10" s="48">
        <v>17625</v>
      </c>
      <c r="K10" s="40">
        <v>-19300</v>
      </c>
      <c r="L10" s="48">
        <v>17625</v>
      </c>
      <c r="M10" s="40">
        <v>-19300</v>
      </c>
      <c r="N10" s="48">
        <v>17625</v>
      </c>
      <c r="O10" s="40">
        <v>-19300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5">
        <f t="shared" si="1"/>
        <v>70500</v>
      </c>
      <c r="AG10" s="46">
        <f t="shared" si="1"/>
        <v>-77200</v>
      </c>
      <c r="AH10" s="41">
        <f t="shared" si="2"/>
        <v>-6700</v>
      </c>
      <c r="AI10" s="47">
        <v>0</v>
      </c>
      <c r="AJ10" s="41">
        <f t="shared" si="3"/>
        <v>12409</v>
      </c>
      <c r="AK10" s="42">
        <v>0</v>
      </c>
      <c r="AL10" s="42">
        <v>12409</v>
      </c>
    </row>
    <row r="11" spans="1:38">
      <c r="A11" s="34" t="s">
        <v>77</v>
      </c>
      <c r="B11" s="35" t="s">
        <v>78</v>
      </c>
      <c r="C11" s="35"/>
      <c r="D11" s="36"/>
      <c r="E11" s="37">
        <f>+C11+D11</f>
        <v>0</v>
      </c>
      <c r="F11" s="38">
        <v>23705</v>
      </c>
      <c r="G11" s="39">
        <f t="shared" si="0"/>
        <v>23705</v>
      </c>
      <c r="H11" s="40">
        <v>26191</v>
      </c>
      <c r="I11" s="40">
        <v>-50583</v>
      </c>
      <c r="J11" s="40">
        <v>26191</v>
      </c>
      <c r="K11" s="40">
        <v>-30000</v>
      </c>
      <c r="L11" s="40">
        <v>26191</v>
      </c>
      <c r="M11" s="40">
        <v>-30000</v>
      </c>
      <c r="N11" s="40">
        <v>26191</v>
      </c>
      <c r="O11" s="40">
        <v>-16965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37">
        <f t="shared" si="1"/>
        <v>104764</v>
      </c>
      <c r="AG11" s="38">
        <f t="shared" si="1"/>
        <v>-127548</v>
      </c>
      <c r="AH11" s="41">
        <f t="shared" si="2"/>
        <v>-22784</v>
      </c>
      <c r="AI11" s="39">
        <v>0</v>
      </c>
      <c r="AJ11" s="41">
        <f t="shared" si="3"/>
        <v>921</v>
      </c>
      <c r="AK11" s="42">
        <v>0</v>
      </c>
      <c r="AL11" s="42">
        <v>921</v>
      </c>
    </row>
    <row r="12" spans="1:38">
      <c r="A12" s="49" t="s">
        <v>79</v>
      </c>
      <c r="B12" s="50" t="s">
        <v>80</v>
      </c>
      <c r="C12" s="50"/>
      <c r="D12" s="51"/>
      <c r="E12" s="32">
        <v>-208</v>
      </c>
      <c r="F12" s="31">
        <v>0</v>
      </c>
      <c r="G12" s="52">
        <f t="shared" si="0"/>
        <v>-208</v>
      </c>
      <c r="H12" s="53">
        <v>26191</v>
      </c>
      <c r="I12" s="53">
        <v>-26591</v>
      </c>
      <c r="J12" s="53">
        <v>26191</v>
      </c>
      <c r="K12" s="40">
        <v>-26191</v>
      </c>
      <c r="L12" s="53">
        <v>26191</v>
      </c>
      <c r="M12" s="40">
        <v>-26191</v>
      </c>
      <c r="N12" s="53">
        <v>26191</v>
      </c>
      <c r="O12" s="40">
        <v>-26191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32">
        <f t="shared" si="1"/>
        <v>104764</v>
      </c>
      <c r="AG12" s="31">
        <f t="shared" si="1"/>
        <v>-105164</v>
      </c>
      <c r="AH12" s="33">
        <f t="shared" si="2"/>
        <v>-400</v>
      </c>
      <c r="AI12" s="52">
        <v>0</v>
      </c>
      <c r="AJ12" s="33">
        <f t="shared" si="3"/>
        <v>-608</v>
      </c>
      <c r="AK12" s="54">
        <v>-608</v>
      </c>
      <c r="AL12" s="54">
        <v>0</v>
      </c>
    </row>
    <row r="13" spans="1:38">
      <c r="A13" s="55" t="s">
        <v>81</v>
      </c>
      <c r="B13" s="50" t="s">
        <v>82</v>
      </c>
      <c r="C13" s="50"/>
      <c r="D13" s="51"/>
      <c r="E13" s="32">
        <f>+C13+D13</f>
        <v>0</v>
      </c>
      <c r="F13" s="56">
        <v>29462</v>
      </c>
      <c r="G13" s="52">
        <f t="shared" si="0"/>
        <v>29462</v>
      </c>
      <c r="H13" s="53">
        <v>8200</v>
      </c>
      <c r="I13" s="53">
        <v>-20000</v>
      </c>
      <c r="J13" s="53">
        <v>8200</v>
      </c>
      <c r="K13" s="40">
        <v>0</v>
      </c>
      <c r="L13" s="53">
        <v>8200</v>
      </c>
      <c r="M13" s="40">
        <v>0</v>
      </c>
      <c r="N13" s="53">
        <v>8200</v>
      </c>
      <c r="O13" s="40">
        <v>-13000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32">
        <f t="shared" si="1"/>
        <v>32800</v>
      </c>
      <c r="AG13" s="31">
        <f t="shared" si="1"/>
        <v>-33000</v>
      </c>
      <c r="AH13" s="33">
        <f t="shared" si="2"/>
        <v>-200</v>
      </c>
      <c r="AI13" s="52">
        <v>0</v>
      </c>
      <c r="AJ13" s="33">
        <f t="shared" si="3"/>
        <v>29262</v>
      </c>
      <c r="AK13" s="54"/>
      <c r="AL13" s="54">
        <v>29262</v>
      </c>
    </row>
    <row r="14" spans="1:38">
      <c r="A14" s="57"/>
      <c r="B14" s="50"/>
      <c r="C14" s="50"/>
      <c r="D14" s="51"/>
      <c r="E14" s="58">
        <f>SUM(E9:E13)</f>
        <v>-208</v>
      </c>
      <c r="F14" s="59">
        <f t="shared" ref="F14:AL14" si="4">SUM(F8:F13)</f>
        <v>92276</v>
      </c>
      <c r="G14" s="60">
        <f t="shared" si="4"/>
        <v>92068</v>
      </c>
      <c r="H14" s="61">
        <f t="shared" si="4"/>
        <v>151559</v>
      </c>
      <c r="I14" s="61">
        <f t="shared" si="4"/>
        <v>-192887</v>
      </c>
      <c r="J14" s="61">
        <f t="shared" si="4"/>
        <v>151559</v>
      </c>
      <c r="K14" s="61">
        <f t="shared" si="4"/>
        <v>-151904</v>
      </c>
      <c r="L14" s="61">
        <f t="shared" si="4"/>
        <v>151559</v>
      </c>
      <c r="M14" s="61">
        <f t="shared" si="4"/>
        <v>-151904</v>
      </c>
      <c r="N14" s="61">
        <f t="shared" si="4"/>
        <v>151559</v>
      </c>
      <c r="O14" s="61">
        <f t="shared" si="4"/>
        <v>-151869</v>
      </c>
      <c r="P14" s="61">
        <f t="shared" si="4"/>
        <v>0</v>
      </c>
      <c r="Q14" s="61">
        <f t="shared" si="4"/>
        <v>0</v>
      </c>
      <c r="R14" s="61">
        <f t="shared" si="4"/>
        <v>0</v>
      </c>
      <c r="S14" s="61">
        <f t="shared" si="4"/>
        <v>0</v>
      </c>
      <c r="T14" s="61">
        <f t="shared" si="4"/>
        <v>0</v>
      </c>
      <c r="U14" s="61">
        <f t="shared" si="4"/>
        <v>0</v>
      </c>
      <c r="V14" s="61">
        <f t="shared" si="4"/>
        <v>0</v>
      </c>
      <c r="W14" s="61">
        <f t="shared" si="4"/>
        <v>0</v>
      </c>
      <c r="X14" s="61">
        <f t="shared" si="4"/>
        <v>0</v>
      </c>
      <c r="Y14" s="61">
        <f t="shared" si="4"/>
        <v>0</v>
      </c>
      <c r="Z14" s="61">
        <f t="shared" si="4"/>
        <v>0</v>
      </c>
      <c r="AA14" s="61">
        <f t="shared" si="4"/>
        <v>0</v>
      </c>
      <c r="AB14" s="61">
        <f t="shared" si="4"/>
        <v>0</v>
      </c>
      <c r="AC14" s="61">
        <f t="shared" si="4"/>
        <v>0</v>
      </c>
      <c r="AD14" s="61">
        <f t="shared" si="4"/>
        <v>0</v>
      </c>
      <c r="AE14" s="61">
        <f t="shared" si="4"/>
        <v>0</v>
      </c>
      <c r="AF14" s="58">
        <f t="shared" si="4"/>
        <v>606236</v>
      </c>
      <c r="AG14" s="61">
        <f t="shared" si="4"/>
        <v>-648564</v>
      </c>
      <c r="AH14" s="60">
        <f t="shared" si="4"/>
        <v>-42328</v>
      </c>
      <c r="AI14" s="62">
        <f t="shared" si="4"/>
        <v>0</v>
      </c>
      <c r="AJ14" s="63">
        <f t="shared" si="4"/>
        <v>49740</v>
      </c>
      <c r="AK14" s="64">
        <f t="shared" si="4"/>
        <v>-608</v>
      </c>
      <c r="AL14" s="64">
        <f t="shared" si="4"/>
        <v>50348</v>
      </c>
    </row>
    <row r="15" spans="1:38">
      <c r="A15" s="65" t="s">
        <v>83</v>
      </c>
      <c r="B15" s="50"/>
      <c r="C15" s="50"/>
      <c r="D15" s="51"/>
      <c r="E15" s="57"/>
      <c r="F15" s="50"/>
      <c r="G15" s="51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7"/>
      <c r="AG15" s="66"/>
      <c r="AH15" s="68"/>
      <c r="AI15" s="68"/>
      <c r="AJ15" s="69"/>
      <c r="AK15" s="70"/>
      <c r="AL15" s="70"/>
    </row>
    <row r="16" spans="1:38">
      <c r="A16" s="71" t="s">
        <v>84</v>
      </c>
      <c r="B16" s="35" t="s">
        <v>85</v>
      </c>
      <c r="C16" s="50"/>
      <c r="D16" s="51"/>
      <c r="E16" s="32">
        <f t="shared" ref="E16:E27" si="5">+C16+D16</f>
        <v>0</v>
      </c>
      <c r="F16" s="31">
        <v>0</v>
      </c>
      <c r="G16" s="52">
        <f t="shared" ref="G16:G27" si="6">+E16+F16</f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32">
        <f t="shared" ref="AF16:AG27" si="7">+H16+J16+L16+N16+P16+R16+T16+V16+X16+Z16+AB16+AD16</f>
        <v>0</v>
      </c>
      <c r="AG16" s="31">
        <f t="shared" si="7"/>
        <v>0</v>
      </c>
      <c r="AH16" s="33">
        <f t="shared" ref="AH16:AH27" si="8">+AF16+AG16</f>
        <v>0</v>
      </c>
      <c r="AI16" s="52">
        <v>0</v>
      </c>
      <c r="AJ16" s="33">
        <f t="shared" ref="AJ16:AJ27" si="9">+G16+AH16+AI16</f>
        <v>0</v>
      </c>
      <c r="AK16" s="54"/>
      <c r="AL16" s="54">
        <v>0.08</v>
      </c>
    </row>
    <row r="17" spans="1:38">
      <c r="A17" s="55" t="s">
        <v>86</v>
      </c>
      <c r="B17" s="50" t="s">
        <v>87</v>
      </c>
      <c r="C17" s="50"/>
      <c r="D17" s="51"/>
      <c r="E17" s="32">
        <f t="shared" si="5"/>
        <v>0</v>
      </c>
      <c r="F17" s="31">
        <v>63124.03</v>
      </c>
      <c r="G17" s="52">
        <f t="shared" si="6"/>
        <v>63124.03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32">
        <f t="shared" si="7"/>
        <v>0</v>
      </c>
      <c r="AG17" s="31">
        <f t="shared" si="7"/>
        <v>0</v>
      </c>
      <c r="AH17" s="33">
        <f t="shared" si="8"/>
        <v>0</v>
      </c>
      <c r="AI17" s="52">
        <v>0</v>
      </c>
      <c r="AJ17" s="33">
        <f t="shared" si="9"/>
        <v>63124.03</v>
      </c>
      <c r="AK17" s="54"/>
      <c r="AL17" s="54">
        <v>63124.03</v>
      </c>
    </row>
    <row r="18" spans="1:38">
      <c r="A18" s="34" t="s">
        <v>88</v>
      </c>
      <c r="B18" s="50" t="s">
        <v>89</v>
      </c>
      <c r="C18" s="50"/>
      <c r="D18" s="51"/>
      <c r="E18" s="32">
        <v>-11437</v>
      </c>
      <c r="F18" s="31">
        <v>0</v>
      </c>
      <c r="G18" s="52">
        <f t="shared" si="6"/>
        <v>-11437</v>
      </c>
      <c r="H18" s="53">
        <v>12000</v>
      </c>
      <c r="I18" s="40">
        <v>-12000</v>
      </c>
      <c r="J18" s="53">
        <v>12000</v>
      </c>
      <c r="K18" s="40">
        <v>-12000</v>
      </c>
      <c r="L18" s="53">
        <v>12000</v>
      </c>
      <c r="M18" s="40">
        <v>-12000</v>
      </c>
      <c r="N18" s="53">
        <v>12000</v>
      </c>
      <c r="O18" s="40">
        <v>-12000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32">
        <f t="shared" si="7"/>
        <v>48000</v>
      </c>
      <c r="AG18" s="31">
        <f t="shared" si="7"/>
        <v>-48000</v>
      </c>
      <c r="AH18" s="33">
        <f t="shared" si="8"/>
        <v>0</v>
      </c>
      <c r="AI18" s="52">
        <v>0</v>
      </c>
      <c r="AJ18" s="33">
        <f>+G18+AH18+AI18</f>
        <v>-11437</v>
      </c>
      <c r="AK18" s="54">
        <v>-11437</v>
      </c>
      <c r="AL18" s="54"/>
    </row>
    <row r="19" spans="1:38">
      <c r="A19" s="34" t="s">
        <v>90</v>
      </c>
      <c r="B19" s="50" t="s">
        <v>91</v>
      </c>
      <c r="C19" s="50"/>
      <c r="D19" s="51"/>
      <c r="E19" s="32">
        <v>-13053</v>
      </c>
      <c r="F19" s="31">
        <v>0</v>
      </c>
      <c r="G19" s="52">
        <f t="shared" si="6"/>
        <v>-13053</v>
      </c>
      <c r="H19" s="53">
        <v>12000</v>
      </c>
      <c r="I19" s="40">
        <v>-12000</v>
      </c>
      <c r="J19" s="53">
        <v>12000</v>
      </c>
      <c r="K19" s="40">
        <v>-12000</v>
      </c>
      <c r="L19" s="53">
        <v>12000</v>
      </c>
      <c r="M19" s="40">
        <v>-12000</v>
      </c>
      <c r="N19" s="53">
        <v>12000</v>
      </c>
      <c r="O19" s="40">
        <v>-12000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32">
        <f t="shared" si="7"/>
        <v>48000</v>
      </c>
      <c r="AG19" s="31">
        <f t="shared" si="7"/>
        <v>-48000</v>
      </c>
      <c r="AH19" s="33">
        <f t="shared" si="8"/>
        <v>0</v>
      </c>
      <c r="AI19" s="52">
        <v>0</v>
      </c>
      <c r="AJ19" s="33">
        <f t="shared" si="9"/>
        <v>-13053</v>
      </c>
      <c r="AK19" s="54">
        <v>-13053</v>
      </c>
      <c r="AL19" s="54"/>
    </row>
    <row r="20" spans="1:38">
      <c r="A20" s="34" t="s">
        <v>92</v>
      </c>
      <c r="B20" s="35" t="s">
        <v>93</v>
      </c>
      <c r="C20" s="35"/>
      <c r="D20" s="36"/>
      <c r="E20" s="37">
        <v>0</v>
      </c>
      <c r="F20" s="38">
        <v>13392</v>
      </c>
      <c r="G20" s="39">
        <f t="shared" si="6"/>
        <v>13392</v>
      </c>
      <c r="H20" s="40">
        <v>10000</v>
      </c>
      <c r="I20" s="40">
        <v>-15000</v>
      </c>
      <c r="J20" s="40">
        <v>10000</v>
      </c>
      <c r="K20" s="40">
        <v>0</v>
      </c>
      <c r="L20" s="40">
        <v>10000</v>
      </c>
      <c r="M20" s="40">
        <v>-21000</v>
      </c>
      <c r="N20" s="40">
        <v>10000</v>
      </c>
      <c r="O20" s="40">
        <v>-13000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37">
        <f t="shared" si="7"/>
        <v>40000</v>
      </c>
      <c r="AG20" s="38">
        <f t="shared" si="7"/>
        <v>-49000</v>
      </c>
      <c r="AH20" s="41">
        <f t="shared" si="8"/>
        <v>-9000</v>
      </c>
      <c r="AI20" s="39">
        <v>0</v>
      </c>
      <c r="AJ20" s="41">
        <f t="shared" si="9"/>
        <v>4392</v>
      </c>
      <c r="AK20" s="42">
        <v>0</v>
      </c>
      <c r="AL20" s="42">
        <v>4392</v>
      </c>
    </row>
    <row r="21" spans="1:38">
      <c r="A21" s="34" t="s">
        <v>94</v>
      </c>
      <c r="B21" s="35" t="s">
        <v>95</v>
      </c>
      <c r="C21" s="35"/>
      <c r="D21" s="36"/>
      <c r="E21" s="37">
        <v>-999</v>
      </c>
      <c r="F21" s="38">
        <v>0</v>
      </c>
      <c r="G21" s="39">
        <f t="shared" si="6"/>
        <v>-999</v>
      </c>
      <c r="H21" s="40">
        <v>1000</v>
      </c>
      <c r="I21" s="40">
        <v>0</v>
      </c>
      <c r="J21" s="40">
        <v>1000</v>
      </c>
      <c r="K21" s="40">
        <v>0</v>
      </c>
      <c r="L21" s="40">
        <v>1000</v>
      </c>
      <c r="M21" s="40">
        <v>0</v>
      </c>
      <c r="N21" s="40">
        <v>1000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37">
        <f t="shared" si="7"/>
        <v>4000</v>
      </c>
      <c r="AG21" s="38">
        <f t="shared" si="7"/>
        <v>0</v>
      </c>
      <c r="AH21" s="41">
        <f t="shared" si="8"/>
        <v>4000</v>
      </c>
      <c r="AI21" s="39">
        <v>0</v>
      </c>
      <c r="AJ21" s="41">
        <f t="shared" si="9"/>
        <v>3001</v>
      </c>
      <c r="AK21" s="42">
        <v>0</v>
      </c>
      <c r="AL21" s="42">
        <v>3001</v>
      </c>
    </row>
    <row r="22" spans="1:38">
      <c r="A22" s="34" t="s">
        <v>96</v>
      </c>
      <c r="B22" s="35" t="s">
        <v>97</v>
      </c>
      <c r="C22" s="35"/>
      <c r="D22" s="36"/>
      <c r="E22" s="37">
        <f t="shared" si="5"/>
        <v>0</v>
      </c>
      <c r="F22" s="38">
        <v>2930</v>
      </c>
      <c r="G22" s="39">
        <f t="shared" si="6"/>
        <v>2930</v>
      </c>
      <c r="H22" s="40">
        <v>217</v>
      </c>
      <c r="I22" s="40">
        <v>-250</v>
      </c>
      <c r="J22" s="40">
        <v>217</v>
      </c>
      <c r="K22" s="40">
        <v>0</v>
      </c>
      <c r="L22" s="40">
        <v>217</v>
      </c>
      <c r="M22" s="40">
        <v>0</v>
      </c>
      <c r="N22" s="40">
        <v>217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37">
        <f t="shared" si="7"/>
        <v>868</v>
      </c>
      <c r="AG22" s="38">
        <f t="shared" si="7"/>
        <v>-250</v>
      </c>
      <c r="AH22" s="41">
        <f t="shared" si="8"/>
        <v>618</v>
      </c>
      <c r="AI22" s="39">
        <v>0</v>
      </c>
      <c r="AJ22" s="41">
        <f t="shared" si="9"/>
        <v>3548</v>
      </c>
      <c r="AK22" s="42"/>
      <c r="AL22" s="42">
        <v>3548</v>
      </c>
    </row>
    <row r="23" spans="1:38">
      <c r="A23" s="34" t="s">
        <v>98</v>
      </c>
      <c r="B23" s="72" t="s">
        <v>99</v>
      </c>
      <c r="C23" s="35"/>
      <c r="D23" s="36"/>
      <c r="E23" s="45">
        <v>-14145</v>
      </c>
      <c r="F23" s="46">
        <v>0</v>
      </c>
      <c r="G23" s="47">
        <f t="shared" si="6"/>
        <v>-14145</v>
      </c>
      <c r="H23" s="48">
        <v>13750</v>
      </c>
      <c r="I23" s="40">
        <v>-14000</v>
      </c>
      <c r="J23" s="48">
        <v>13750</v>
      </c>
      <c r="K23" s="40">
        <v>-15800</v>
      </c>
      <c r="L23" s="48">
        <v>13750</v>
      </c>
      <c r="M23" s="40">
        <v>-14000</v>
      </c>
      <c r="N23" s="48">
        <v>13750</v>
      </c>
      <c r="O23" s="40">
        <v>-14000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5">
        <f t="shared" si="7"/>
        <v>55000</v>
      </c>
      <c r="AG23" s="46">
        <f t="shared" si="7"/>
        <v>-57800</v>
      </c>
      <c r="AH23" s="41">
        <f t="shared" si="8"/>
        <v>-2800</v>
      </c>
      <c r="AI23" s="47">
        <v>0</v>
      </c>
      <c r="AJ23" s="41">
        <f t="shared" si="9"/>
        <v>-16945</v>
      </c>
      <c r="AK23" s="42">
        <v>-16945</v>
      </c>
      <c r="AL23" s="42"/>
    </row>
    <row r="24" spans="1:38">
      <c r="A24" s="34" t="s">
        <v>100</v>
      </c>
      <c r="B24" s="35" t="s">
        <v>101</v>
      </c>
      <c r="C24" s="35"/>
      <c r="D24" s="36"/>
      <c r="E24" s="37">
        <f t="shared" si="5"/>
        <v>0</v>
      </c>
      <c r="F24" s="38">
        <v>32176</v>
      </c>
      <c r="G24" s="39">
        <f t="shared" si="6"/>
        <v>32176</v>
      </c>
      <c r="H24" s="40">
        <v>700</v>
      </c>
      <c r="I24" s="40">
        <v>0</v>
      </c>
      <c r="J24" s="40">
        <v>700</v>
      </c>
      <c r="K24" s="40">
        <v>0</v>
      </c>
      <c r="L24" s="40">
        <v>700</v>
      </c>
      <c r="M24" s="40">
        <v>0</v>
      </c>
      <c r="N24" s="40">
        <v>700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37">
        <f t="shared" si="7"/>
        <v>2800</v>
      </c>
      <c r="AG24" s="38">
        <f t="shared" si="7"/>
        <v>0</v>
      </c>
      <c r="AH24" s="41">
        <f t="shared" si="8"/>
        <v>2800</v>
      </c>
      <c r="AI24" s="39">
        <v>0</v>
      </c>
      <c r="AJ24" s="41">
        <f t="shared" si="9"/>
        <v>34976</v>
      </c>
      <c r="AK24" s="42"/>
      <c r="AL24" s="42">
        <v>34976</v>
      </c>
    </row>
    <row r="25" spans="1:38">
      <c r="A25" s="34" t="s">
        <v>102</v>
      </c>
      <c r="B25" s="35" t="s">
        <v>103</v>
      </c>
      <c r="C25" s="35"/>
      <c r="D25" s="36"/>
      <c r="E25" s="37">
        <v>-250</v>
      </c>
      <c r="F25" s="38">
        <v>0</v>
      </c>
      <c r="G25" s="39">
        <f t="shared" si="6"/>
        <v>-250</v>
      </c>
      <c r="H25" s="40">
        <v>3080</v>
      </c>
      <c r="I25" s="40">
        <v>-3620</v>
      </c>
      <c r="J25" s="40">
        <v>3080</v>
      </c>
      <c r="K25" s="40">
        <v>-3620</v>
      </c>
      <c r="L25" s="40">
        <v>3080</v>
      </c>
      <c r="M25" s="40">
        <v>-3620</v>
      </c>
      <c r="N25" s="40">
        <v>3080</v>
      </c>
      <c r="O25" s="40">
        <v>-3620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37">
        <f t="shared" si="7"/>
        <v>12320</v>
      </c>
      <c r="AG25" s="38">
        <f t="shared" si="7"/>
        <v>-14480</v>
      </c>
      <c r="AH25" s="41">
        <f t="shared" si="8"/>
        <v>-2160</v>
      </c>
      <c r="AI25" s="39">
        <v>0</v>
      </c>
      <c r="AJ25" s="41">
        <f t="shared" si="9"/>
        <v>-2410</v>
      </c>
      <c r="AK25" s="42">
        <v>-2410</v>
      </c>
      <c r="AL25" s="42">
        <v>0</v>
      </c>
    </row>
    <row r="26" spans="1:38">
      <c r="A26" s="34" t="s">
        <v>104</v>
      </c>
      <c r="B26" s="35" t="s">
        <v>105</v>
      </c>
      <c r="C26" s="35"/>
      <c r="D26" s="36"/>
      <c r="E26" s="37">
        <f t="shared" si="5"/>
        <v>0</v>
      </c>
      <c r="F26" s="38">
        <v>0</v>
      </c>
      <c r="G26" s="39">
        <f t="shared" si="6"/>
        <v>0</v>
      </c>
      <c r="H26" s="40">
        <v>470</v>
      </c>
      <c r="I26" s="40">
        <v>0</v>
      </c>
      <c r="J26" s="40">
        <v>470</v>
      </c>
      <c r="K26" s="40">
        <v>0</v>
      </c>
      <c r="L26" s="40">
        <v>470</v>
      </c>
      <c r="M26" s="40">
        <v>0</v>
      </c>
      <c r="N26" s="40">
        <v>470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37">
        <f t="shared" si="7"/>
        <v>1880</v>
      </c>
      <c r="AG26" s="38">
        <f t="shared" si="7"/>
        <v>0</v>
      </c>
      <c r="AH26" s="41">
        <f t="shared" si="8"/>
        <v>1880</v>
      </c>
      <c r="AI26" s="39">
        <v>0</v>
      </c>
      <c r="AJ26" s="41">
        <f t="shared" si="9"/>
        <v>1880</v>
      </c>
      <c r="AK26" s="42">
        <v>0</v>
      </c>
      <c r="AL26" s="42">
        <v>1880</v>
      </c>
    </row>
    <row r="27" spans="1:38">
      <c r="A27" s="55" t="s">
        <v>106</v>
      </c>
      <c r="B27" s="50" t="s">
        <v>107</v>
      </c>
      <c r="C27" s="50"/>
      <c r="D27" s="51"/>
      <c r="E27" s="32">
        <f t="shared" si="5"/>
        <v>0</v>
      </c>
      <c r="F27" s="56">
        <v>129276</v>
      </c>
      <c r="G27" s="52">
        <f t="shared" si="6"/>
        <v>129276</v>
      </c>
      <c r="H27" s="53">
        <v>8000</v>
      </c>
      <c r="I27" s="40">
        <v>0</v>
      </c>
      <c r="J27" s="53">
        <v>8000</v>
      </c>
      <c r="K27" s="40">
        <v>0</v>
      </c>
      <c r="L27" s="53">
        <v>8000</v>
      </c>
      <c r="M27" s="40">
        <v>0</v>
      </c>
      <c r="N27" s="53">
        <v>8000</v>
      </c>
      <c r="O27" s="40">
        <v>-8000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32">
        <f t="shared" si="7"/>
        <v>32000</v>
      </c>
      <c r="AG27" s="31">
        <f t="shared" si="7"/>
        <v>-8000</v>
      </c>
      <c r="AH27" s="33">
        <f t="shared" si="8"/>
        <v>24000</v>
      </c>
      <c r="AI27" s="52">
        <v>0</v>
      </c>
      <c r="AJ27" s="33">
        <f t="shared" si="9"/>
        <v>153276</v>
      </c>
      <c r="AK27" s="54"/>
      <c r="AL27" s="54">
        <v>153276</v>
      </c>
    </row>
    <row r="28" spans="1:38">
      <c r="A28" s="55"/>
      <c r="B28" s="50"/>
      <c r="C28" s="50"/>
      <c r="D28" s="51"/>
      <c r="E28" s="73">
        <f t="shared" ref="E28:AL28" si="10">SUM(E16:E27)</f>
        <v>-39884</v>
      </c>
      <c r="F28" s="56">
        <f t="shared" si="10"/>
        <v>240898.03</v>
      </c>
      <c r="G28" s="74">
        <f t="shared" si="10"/>
        <v>201014.03</v>
      </c>
      <c r="H28" s="75">
        <f t="shared" si="10"/>
        <v>61217</v>
      </c>
      <c r="I28" s="75">
        <f t="shared" si="10"/>
        <v>-56870</v>
      </c>
      <c r="J28" s="75">
        <f t="shared" si="10"/>
        <v>61217</v>
      </c>
      <c r="K28" s="75">
        <f t="shared" si="10"/>
        <v>-43420</v>
      </c>
      <c r="L28" s="75">
        <f t="shared" si="10"/>
        <v>61217</v>
      </c>
      <c r="M28" s="75">
        <f t="shared" si="10"/>
        <v>-62620</v>
      </c>
      <c r="N28" s="75">
        <f t="shared" si="10"/>
        <v>61217</v>
      </c>
      <c r="O28" s="75">
        <f t="shared" si="10"/>
        <v>-62620</v>
      </c>
      <c r="P28" s="75">
        <f t="shared" si="10"/>
        <v>0</v>
      </c>
      <c r="Q28" s="75">
        <f t="shared" si="10"/>
        <v>0</v>
      </c>
      <c r="R28" s="75">
        <f t="shared" si="10"/>
        <v>0</v>
      </c>
      <c r="S28" s="75">
        <f t="shared" si="10"/>
        <v>0</v>
      </c>
      <c r="T28" s="75">
        <f t="shared" si="10"/>
        <v>0</v>
      </c>
      <c r="U28" s="75">
        <f t="shared" si="10"/>
        <v>0</v>
      </c>
      <c r="V28" s="75">
        <f t="shared" si="10"/>
        <v>0</v>
      </c>
      <c r="W28" s="75">
        <f t="shared" si="10"/>
        <v>0</v>
      </c>
      <c r="X28" s="75">
        <f t="shared" si="10"/>
        <v>0</v>
      </c>
      <c r="Y28" s="75">
        <f t="shared" si="10"/>
        <v>0</v>
      </c>
      <c r="Z28" s="75">
        <f t="shared" si="10"/>
        <v>0</v>
      </c>
      <c r="AA28" s="75">
        <f t="shared" si="10"/>
        <v>0</v>
      </c>
      <c r="AB28" s="75">
        <f t="shared" si="10"/>
        <v>0</v>
      </c>
      <c r="AC28" s="75">
        <f t="shared" si="10"/>
        <v>0</v>
      </c>
      <c r="AD28" s="75">
        <f t="shared" si="10"/>
        <v>0</v>
      </c>
      <c r="AE28" s="74">
        <f t="shared" si="10"/>
        <v>0</v>
      </c>
      <c r="AF28" s="73">
        <f t="shared" si="10"/>
        <v>244868</v>
      </c>
      <c r="AG28" s="75">
        <f t="shared" si="10"/>
        <v>-225530</v>
      </c>
      <c r="AH28" s="74">
        <f t="shared" si="10"/>
        <v>19338</v>
      </c>
      <c r="AI28" s="74">
        <f t="shared" si="10"/>
        <v>0</v>
      </c>
      <c r="AJ28" s="76">
        <f t="shared" si="10"/>
        <v>220352.03</v>
      </c>
      <c r="AK28" s="77">
        <f t="shared" si="10"/>
        <v>-43845</v>
      </c>
      <c r="AL28" s="77">
        <f t="shared" si="10"/>
        <v>264197.11</v>
      </c>
    </row>
    <row r="29" spans="1:38">
      <c r="A29" s="78" t="s">
        <v>108</v>
      </c>
      <c r="B29" s="50"/>
      <c r="C29" s="50"/>
      <c r="D29" s="51"/>
      <c r="E29" s="32"/>
      <c r="F29" s="31"/>
      <c r="G29" s="52">
        <f t="shared" ref="G29:G44" si="11">+E29+F29</f>
        <v>0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  <c r="AG29" s="31"/>
      <c r="AH29" s="33"/>
      <c r="AI29" s="33"/>
      <c r="AJ29" s="33"/>
      <c r="AK29" s="54"/>
      <c r="AL29" s="54"/>
    </row>
    <row r="30" spans="1:38">
      <c r="A30" s="55" t="s">
        <v>109</v>
      </c>
      <c r="B30" s="50" t="s">
        <v>110</v>
      </c>
      <c r="C30" s="50"/>
      <c r="D30" s="51"/>
      <c r="E30" s="32">
        <f t="shared" ref="E30:E44" si="12">+C30+D30</f>
        <v>0</v>
      </c>
      <c r="F30" s="31">
        <v>12856</v>
      </c>
      <c r="G30" s="52">
        <f t="shared" si="11"/>
        <v>12856</v>
      </c>
      <c r="H30" s="53">
        <v>1792</v>
      </c>
      <c r="I30" s="40">
        <v>-1200</v>
      </c>
      <c r="J30" s="53">
        <v>1792</v>
      </c>
      <c r="K30" s="40">
        <v>-1200</v>
      </c>
      <c r="L30" s="53">
        <v>1792</v>
      </c>
      <c r="M30" s="40">
        <v>-1200</v>
      </c>
      <c r="N30" s="53">
        <v>1792</v>
      </c>
      <c r="O30" s="40">
        <v>-1200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32">
        <f t="shared" ref="AF30:AG44" si="13">+H30+J30+L30+N30+P30+R30+T30+V30+X30+Z30+AB30+AD30</f>
        <v>7168</v>
      </c>
      <c r="AG30" s="31">
        <f t="shared" si="13"/>
        <v>-4800</v>
      </c>
      <c r="AH30" s="33">
        <f t="shared" ref="AH30:AH44" si="14">+AF30+AG30</f>
        <v>2368</v>
      </c>
      <c r="AI30" s="52">
        <v>0</v>
      </c>
      <c r="AJ30" s="33">
        <f t="shared" ref="AJ30:AJ44" si="15">+G30+AH30+AI30</f>
        <v>15224</v>
      </c>
      <c r="AK30" s="54">
        <v>0</v>
      </c>
      <c r="AL30" s="54">
        <v>15224</v>
      </c>
    </row>
    <row r="31" spans="1:38">
      <c r="A31" s="55" t="s">
        <v>111</v>
      </c>
      <c r="B31" s="50" t="s">
        <v>112</v>
      </c>
      <c r="C31" s="50"/>
      <c r="D31" s="51"/>
      <c r="E31" s="32">
        <f t="shared" si="12"/>
        <v>0</v>
      </c>
      <c r="F31" s="31">
        <v>33880</v>
      </c>
      <c r="G31" s="52">
        <f t="shared" si="11"/>
        <v>33880</v>
      </c>
      <c r="H31" s="53">
        <v>3167</v>
      </c>
      <c r="I31" s="40">
        <v>-2500</v>
      </c>
      <c r="J31" s="53">
        <v>3167</v>
      </c>
      <c r="K31" s="40">
        <v>-2500</v>
      </c>
      <c r="L31" s="53">
        <v>3167</v>
      </c>
      <c r="M31" s="40">
        <v>0</v>
      </c>
      <c r="N31" s="53">
        <v>3167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32">
        <f t="shared" si="13"/>
        <v>12668</v>
      </c>
      <c r="AG31" s="31">
        <f t="shared" si="13"/>
        <v>-5000</v>
      </c>
      <c r="AH31" s="33">
        <f t="shared" si="14"/>
        <v>7668</v>
      </c>
      <c r="AI31" s="52">
        <v>0</v>
      </c>
      <c r="AJ31" s="33">
        <f t="shared" si="15"/>
        <v>41548</v>
      </c>
      <c r="AK31" s="54">
        <v>0</v>
      </c>
      <c r="AL31" s="54">
        <v>41548</v>
      </c>
    </row>
    <row r="32" spans="1:38">
      <c r="A32" s="55" t="s">
        <v>113</v>
      </c>
      <c r="B32" s="50" t="s">
        <v>114</v>
      </c>
      <c r="C32" s="50"/>
      <c r="D32" s="51"/>
      <c r="E32" s="32">
        <f t="shared" si="12"/>
        <v>0</v>
      </c>
      <c r="F32" s="31">
        <v>18808</v>
      </c>
      <c r="G32" s="52">
        <f t="shared" si="11"/>
        <v>18808</v>
      </c>
      <c r="H32" s="53">
        <v>1667</v>
      </c>
      <c r="I32" s="40">
        <v>-3000</v>
      </c>
      <c r="J32" s="53">
        <v>1667</v>
      </c>
      <c r="K32" s="40">
        <v>-1500</v>
      </c>
      <c r="L32" s="53">
        <v>1667</v>
      </c>
      <c r="M32" s="40">
        <v>-2000</v>
      </c>
      <c r="N32" s="53">
        <v>1667</v>
      </c>
      <c r="O32" s="40">
        <v>-2000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32">
        <f t="shared" si="13"/>
        <v>6668</v>
      </c>
      <c r="AG32" s="31">
        <f t="shared" si="13"/>
        <v>-8500</v>
      </c>
      <c r="AH32" s="33">
        <f t="shared" si="14"/>
        <v>-1832</v>
      </c>
      <c r="AI32" s="52">
        <v>0</v>
      </c>
      <c r="AJ32" s="33">
        <f t="shared" si="15"/>
        <v>16976</v>
      </c>
      <c r="AK32" s="54"/>
      <c r="AL32" s="54">
        <v>16976</v>
      </c>
    </row>
    <row r="33" spans="1:38">
      <c r="A33" s="55" t="s">
        <v>115</v>
      </c>
      <c r="B33" s="50" t="s">
        <v>116</v>
      </c>
      <c r="C33" s="50"/>
      <c r="D33" s="51"/>
      <c r="E33" s="32">
        <v>-2212</v>
      </c>
      <c r="F33" s="31">
        <v>0</v>
      </c>
      <c r="G33" s="52">
        <f t="shared" si="11"/>
        <v>-2212</v>
      </c>
      <c r="H33" s="53">
        <v>1667</v>
      </c>
      <c r="I33" s="40">
        <v>-1970</v>
      </c>
      <c r="J33" s="53">
        <v>1667</v>
      </c>
      <c r="K33" s="40">
        <v>-1700</v>
      </c>
      <c r="L33" s="53">
        <v>1667</v>
      </c>
      <c r="M33" s="40">
        <v>0</v>
      </c>
      <c r="N33" s="53">
        <v>1667</v>
      </c>
      <c r="O33" s="40">
        <v>-1700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32">
        <f t="shared" si="13"/>
        <v>6668</v>
      </c>
      <c r="AG33" s="31">
        <f t="shared" si="13"/>
        <v>-5370</v>
      </c>
      <c r="AH33" s="33">
        <f t="shared" si="14"/>
        <v>1298</v>
      </c>
      <c r="AI33" s="52">
        <v>0</v>
      </c>
      <c r="AJ33" s="33">
        <f t="shared" si="15"/>
        <v>-914</v>
      </c>
      <c r="AK33" s="54">
        <v>-914</v>
      </c>
      <c r="AL33" s="54"/>
    </row>
    <row r="34" spans="1:38">
      <c r="A34" s="55" t="s">
        <v>117</v>
      </c>
      <c r="B34" s="50" t="s">
        <v>118</v>
      </c>
      <c r="C34" s="50"/>
      <c r="D34" s="51"/>
      <c r="E34" s="32">
        <v>0</v>
      </c>
      <c r="F34" s="31">
        <v>0</v>
      </c>
      <c r="G34" s="52">
        <f t="shared" si="11"/>
        <v>0</v>
      </c>
      <c r="H34" s="53">
        <v>0</v>
      </c>
      <c r="I34" s="40">
        <v>0</v>
      </c>
      <c r="J34" s="53">
        <v>0</v>
      </c>
      <c r="K34" s="40">
        <v>0</v>
      </c>
      <c r="L34" s="53">
        <v>0</v>
      </c>
      <c r="M34" s="40">
        <v>0</v>
      </c>
      <c r="N34" s="53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32">
        <f t="shared" si="13"/>
        <v>0</v>
      </c>
      <c r="AG34" s="31">
        <f t="shared" si="13"/>
        <v>0</v>
      </c>
      <c r="AH34" s="33">
        <f t="shared" si="14"/>
        <v>0</v>
      </c>
      <c r="AI34" s="52">
        <v>0</v>
      </c>
      <c r="AJ34" s="33">
        <f t="shared" si="15"/>
        <v>0</v>
      </c>
      <c r="AK34" s="54">
        <v>0</v>
      </c>
      <c r="AL34" s="54">
        <v>0</v>
      </c>
    </row>
    <row r="35" spans="1:38">
      <c r="A35" s="55" t="s">
        <v>119</v>
      </c>
      <c r="B35" s="50" t="s">
        <v>120</v>
      </c>
      <c r="C35" s="50"/>
      <c r="D35" s="51"/>
      <c r="E35" s="32">
        <v>-6615</v>
      </c>
      <c r="F35" s="31">
        <v>0</v>
      </c>
      <c r="G35" s="52">
        <f t="shared" si="11"/>
        <v>-6615</v>
      </c>
      <c r="H35" s="53">
        <v>11950</v>
      </c>
      <c r="I35" s="40">
        <v>-10600</v>
      </c>
      <c r="J35" s="53">
        <v>11950</v>
      </c>
      <c r="K35" s="40">
        <v>-12650</v>
      </c>
      <c r="L35" s="53">
        <v>11950</v>
      </c>
      <c r="M35" s="40">
        <v>-12650</v>
      </c>
      <c r="N35" s="53">
        <v>11950</v>
      </c>
      <c r="O35" s="40">
        <v>-10600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32">
        <f t="shared" si="13"/>
        <v>47800</v>
      </c>
      <c r="AG35" s="31">
        <f t="shared" si="13"/>
        <v>-46500</v>
      </c>
      <c r="AH35" s="33">
        <f t="shared" si="14"/>
        <v>1300</v>
      </c>
      <c r="AI35" s="52">
        <v>0</v>
      </c>
      <c r="AJ35" s="33">
        <f t="shared" si="15"/>
        <v>-5315</v>
      </c>
      <c r="AK35" s="54">
        <v>-5315</v>
      </c>
      <c r="AL35" s="54">
        <v>0</v>
      </c>
    </row>
    <row r="36" spans="1:38">
      <c r="A36" s="55" t="s">
        <v>121</v>
      </c>
      <c r="B36" s="50" t="s">
        <v>122</v>
      </c>
      <c r="C36" s="50"/>
      <c r="D36" s="51"/>
      <c r="E36" s="32">
        <f t="shared" si="12"/>
        <v>0</v>
      </c>
      <c r="F36" s="31">
        <v>38312</v>
      </c>
      <c r="G36" s="52">
        <f t="shared" si="11"/>
        <v>38312</v>
      </c>
      <c r="H36" s="53">
        <v>4000</v>
      </c>
      <c r="I36" s="40">
        <v>-3500</v>
      </c>
      <c r="J36" s="53">
        <v>4000</v>
      </c>
      <c r="K36" s="40">
        <v>0</v>
      </c>
      <c r="L36" s="53">
        <v>4000</v>
      </c>
      <c r="M36" s="40">
        <v>-2500</v>
      </c>
      <c r="N36" s="53">
        <v>4000</v>
      </c>
      <c r="O36" s="40">
        <v>-860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  <c r="AF36" s="32">
        <f t="shared" si="13"/>
        <v>16000</v>
      </c>
      <c r="AG36" s="31">
        <f t="shared" si="13"/>
        <v>-6860</v>
      </c>
      <c r="AH36" s="33">
        <f t="shared" si="14"/>
        <v>9140</v>
      </c>
      <c r="AI36" s="52">
        <v>0</v>
      </c>
      <c r="AJ36" s="33">
        <f t="shared" si="15"/>
        <v>47452</v>
      </c>
      <c r="AK36" s="54"/>
      <c r="AL36" s="54">
        <v>47452</v>
      </c>
    </row>
    <row r="37" spans="1:38">
      <c r="A37" s="55" t="s">
        <v>123</v>
      </c>
      <c r="B37" s="50" t="s">
        <v>124</v>
      </c>
      <c r="C37" s="50"/>
      <c r="D37" s="51"/>
      <c r="E37" s="32">
        <f t="shared" si="12"/>
        <v>0</v>
      </c>
      <c r="F37" s="31">
        <v>16111</v>
      </c>
      <c r="G37" s="52">
        <f t="shared" si="11"/>
        <v>16111</v>
      </c>
      <c r="H37" s="53">
        <v>0</v>
      </c>
      <c r="I37" s="40">
        <v>-500</v>
      </c>
      <c r="J37" s="53">
        <v>0</v>
      </c>
      <c r="K37" s="40">
        <v>0</v>
      </c>
      <c r="L37" s="53">
        <v>0</v>
      </c>
      <c r="M37" s="40">
        <v>0</v>
      </c>
      <c r="N37" s="53">
        <v>0</v>
      </c>
      <c r="O37" s="40">
        <v>-500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40">
        <v>0</v>
      </c>
      <c r="AD37" s="40">
        <v>0</v>
      </c>
      <c r="AE37" s="40">
        <v>0</v>
      </c>
      <c r="AF37" s="32">
        <f t="shared" si="13"/>
        <v>0</v>
      </c>
      <c r="AG37" s="31">
        <f t="shared" si="13"/>
        <v>-1000</v>
      </c>
      <c r="AH37" s="33">
        <f t="shared" si="14"/>
        <v>-1000</v>
      </c>
      <c r="AI37" s="52">
        <v>0</v>
      </c>
      <c r="AJ37" s="33">
        <f t="shared" si="15"/>
        <v>15111</v>
      </c>
      <c r="AK37" s="54"/>
      <c r="AL37" s="54">
        <v>15111</v>
      </c>
    </row>
    <row r="38" spans="1:38">
      <c r="A38" s="55" t="s">
        <v>125</v>
      </c>
      <c r="B38" s="50" t="s">
        <v>126</v>
      </c>
      <c r="C38" s="50"/>
      <c r="D38" s="51"/>
      <c r="E38" s="32">
        <v>-500</v>
      </c>
      <c r="F38" s="31">
        <v>0</v>
      </c>
      <c r="G38" s="52">
        <f t="shared" si="11"/>
        <v>-500</v>
      </c>
      <c r="H38" s="53">
        <v>2750</v>
      </c>
      <c r="I38" s="40">
        <v>-2500</v>
      </c>
      <c r="J38" s="53">
        <v>2750</v>
      </c>
      <c r="K38" s="40">
        <v>-2500</v>
      </c>
      <c r="L38" s="53">
        <v>2750</v>
      </c>
      <c r="M38" s="40">
        <v>-2500</v>
      </c>
      <c r="N38" s="53">
        <v>2750</v>
      </c>
      <c r="O38" s="40">
        <v>-3500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32">
        <f t="shared" si="13"/>
        <v>11000</v>
      </c>
      <c r="AG38" s="31">
        <f t="shared" si="13"/>
        <v>-11000</v>
      </c>
      <c r="AH38" s="33">
        <f t="shared" si="14"/>
        <v>0</v>
      </c>
      <c r="AI38" s="52">
        <v>0</v>
      </c>
      <c r="AJ38" s="33">
        <f t="shared" si="15"/>
        <v>-500</v>
      </c>
      <c r="AK38" s="54">
        <v>-500</v>
      </c>
      <c r="AL38" s="54">
        <v>0</v>
      </c>
    </row>
    <row r="39" spans="1:38">
      <c r="A39" s="55" t="s">
        <v>127</v>
      </c>
      <c r="B39" s="50" t="s">
        <v>128</v>
      </c>
      <c r="C39" s="50"/>
      <c r="D39" s="51"/>
      <c r="E39" s="32">
        <f t="shared" si="12"/>
        <v>0</v>
      </c>
      <c r="F39" s="31">
        <v>59943</v>
      </c>
      <c r="G39" s="52">
        <f t="shared" si="11"/>
        <v>59943</v>
      </c>
      <c r="H39" s="53">
        <v>7917</v>
      </c>
      <c r="I39" s="40">
        <v>-8400</v>
      </c>
      <c r="J39" s="53">
        <v>7917</v>
      </c>
      <c r="K39" s="40">
        <v>-8000</v>
      </c>
      <c r="L39" s="53">
        <v>7917</v>
      </c>
      <c r="M39" s="40">
        <v>-8000</v>
      </c>
      <c r="N39" s="53">
        <v>7917</v>
      </c>
      <c r="O39" s="40">
        <v>-8000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32">
        <f t="shared" si="13"/>
        <v>31668</v>
      </c>
      <c r="AG39" s="31">
        <f t="shared" si="13"/>
        <v>-32400</v>
      </c>
      <c r="AH39" s="33">
        <f t="shared" si="14"/>
        <v>-732</v>
      </c>
      <c r="AI39" s="52">
        <v>0</v>
      </c>
      <c r="AJ39" s="33">
        <f t="shared" si="15"/>
        <v>59211</v>
      </c>
      <c r="AK39" s="54"/>
      <c r="AL39" s="54">
        <v>59211</v>
      </c>
    </row>
    <row r="40" spans="1:38">
      <c r="A40" s="55" t="s">
        <v>129</v>
      </c>
      <c r="B40" s="50" t="s">
        <v>130</v>
      </c>
      <c r="C40" s="50"/>
      <c r="D40" s="51"/>
      <c r="E40" s="32">
        <f t="shared" si="12"/>
        <v>0</v>
      </c>
      <c r="F40" s="31">
        <v>94579</v>
      </c>
      <c r="G40" s="52">
        <f t="shared" si="11"/>
        <v>94579</v>
      </c>
      <c r="H40" s="53">
        <v>11000</v>
      </c>
      <c r="I40" s="40">
        <v>-46000</v>
      </c>
      <c r="J40" s="53">
        <v>11000</v>
      </c>
      <c r="K40" s="40">
        <v>-11000</v>
      </c>
      <c r="L40" s="53">
        <v>11000</v>
      </c>
      <c r="M40" s="40">
        <v>-11000</v>
      </c>
      <c r="N40" s="53">
        <v>11000</v>
      </c>
      <c r="O40" s="40">
        <v>-11000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32">
        <f t="shared" si="13"/>
        <v>44000</v>
      </c>
      <c r="AG40" s="31">
        <f t="shared" si="13"/>
        <v>-79000</v>
      </c>
      <c r="AH40" s="33">
        <f t="shared" si="14"/>
        <v>-35000</v>
      </c>
      <c r="AI40" s="52">
        <v>-40579</v>
      </c>
      <c r="AJ40" s="33">
        <f t="shared" si="15"/>
        <v>19000</v>
      </c>
      <c r="AK40" s="54"/>
      <c r="AL40" s="54">
        <v>19000</v>
      </c>
    </row>
    <row r="41" spans="1:38">
      <c r="A41" s="55" t="s">
        <v>131</v>
      </c>
      <c r="B41" s="50" t="s">
        <v>132</v>
      </c>
      <c r="C41" s="50"/>
      <c r="D41" s="51"/>
      <c r="E41" s="32">
        <v>0</v>
      </c>
      <c r="F41" s="31">
        <v>17541</v>
      </c>
      <c r="G41" s="52">
        <f t="shared" si="11"/>
        <v>17541</v>
      </c>
      <c r="H41" s="53">
        <v>21000</v>
      </c>
      <c r="I41" s="40">
        <v>-21000</v>
      </c>
      <c r="J41" s="53">
        <v>21000</v>
      </c>
      <c r="K41" s="40">
        <v>-21000</v>
      </c>
      <c r="L41" s="53">
        <v>21000</v>
      </c>
      <c r="M41" s="40">
        <v>-21000</v>
      </c>
      <c r="N41" s="53">
        <v>21000</v>
      </c>
      <c r="O41" s="40">
        <v>-21000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32">
        <f t="shared" si="13"/>
        <v>84000</v>
      </c>
      <c r="AG41" s="31">
        <f t="shared" si="13"/>
        <v>-84000</v>
      </c>
      <c r="AH41" s="33">
        <f t="shared" si="14"/>
        <v>0</v>
      </c>
      <c r="AI41" s="52">
        <v>0</v>
      </c>
      <c r="AJ41" s="33">
        <f t="shared" si="15"/>
        <v>17541</v>
      </c>
      <c r="AK41" s="54">
        <v>0</v>
      </c>
      <c r="AL41" s="54">
        <v>17541</v>
      </c>
    </row>
    <row r="42" spans="1:38">
      <c r="A42" s="55" t="s">
        <v>133</v>
      </c>
      <c r="B42" s="50" t="s">
        <v>134</v>
      </c>
      <c r="C42" s="50"/>
      <c r="D42" s="51"/>
      <c r="E42" s="32">
        <v>-1640</v>
      </c>
      <c r="F42" s="31">
        <v>0</v>
      </c>
      <c r="G42" s="52">
        <f t="shared" si="11"/>
        <v>-1640</v>
      </c>
      <c r="H42" s="53">
        <v>5417</v>
      </c>
      <c r="I42" s="40">
        <v>0</v>
      </c>
      <c r="J42" s="53">
        <v>5417</v>
      </c>
      <c r="K42" s="40">
        <v>-6200</v>
      </c>
      <c r="L42" s="53">
        <v>5417</v>
      </c>
      <c r="M42" s="40">
        <v>-10000</v>
      </c>
      <c r="N42" s="53">
        <v>5417</v>
      </c>
      <c r="O42" s="40">
        <v>-5200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32">
        <f t="shared" si="13"/>
        <v>21668</v>
      </c>
      <c r="AG42" s="31">
        <f t="shared" si="13"/>
        <v>-21400</v>
      </c>
      <c r="AH42" s="33">
        <f t="shared" si="14"/>
        <v>268</v>
      </c>
      <c r="AI42" s="52">
        <v>0</v>
      </c>
      <c r="AJ42" s="33">
        <f t="shared" si="15"/>
        <v>-1372</v>
      </c>
      <c r="AK42" s="54">
        <v>-1372</v>
      </c>
      <c r="AL42" s="54">
        <v>0</v>
      </c>
    </row>
    <row r="43" spans="1:38">
      <c r="A43" s="55" t="s">
        <v>135</v>
      </c>
      <c r="B43" s="50" t="s">
        <v>136</v>
      </c>
      <c r="C43" s="50"/>
      <c r="D43" s="51"/>
      <c r="E43" s="32">
        <v>-4774</v>
      </c>
      <c r="F43" s="31">
        <v>0</v>
      </c>
      <c r="G43" s="52">
        <f t="shared" si="11"/>
        <v>-4774</v>
      </c>
      <c r="H43" s="53">
        <v>10333</v>
      </c>
      <c r="I43" s="40">
        <v>-10334</v>
      </c>
      <c r="J43" s="53">
        <v>10333</v>
      </c>
      <c r="K43" s="40">
        <v>-10334</v>
      </c>
      <c r="L43" s="53">
        <v>10333</v>
      </c>
      <c r="M43" s="40">
        <v>-10334</v>
      </c>
      <c r="N43" s="53">
        <v>10333</v>
      </c>
      <c r="O43" s="40">
        <v>-10334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32">
        <f t="shared" si="13"/>
        <v>41332</v>
      </c>
      <c r="AG43" s="31">
        <f t="shared" si="13"/>
        <v>-41336</v>
      </c>
      <c r="AH43" s="33">
        <f t="shared" si="14"/>
        <v>-4</v>
      </c>
      <c r="AI43" s="52">
        <v>0</v>
      </c>
      <c r="AJ43" s="33">
        <f t="shared" si="15"/>
        <v>-4778</v>
      </c>
      <c r="AK43" s="54">
        <v>-4778</v>
      </c>
      <c r="AL43" s="54"/>
    </row>
    <row r="44" spans="1:38">
      <c r="A44" s="55" t="s">
        <v>137</v>
      </c>
      <c r="B44" s="50" t="s">
        <v>138</v>
      </c>
      <c r="C44" s="50"/>
      <c r="D44" s="51"/>
      <c r="E44" s="32">
        <f t="shared" si="12"/>
        <v>0</v>
      </c>
      <c r="F44" s="31">
        <v>68528</v>
      </c>
      <c r="G44" s="52">
        <f t="shared" si="11"/>
        <v>68528</v>
      </c>
      <c r="H44" s="53">
        <v>4167</v>
      </c>
      <c r="I44" s="40">
        <v>-4200</v>
      </c>
      <c r="J44" s="53">
        <v>4167</v>
      </c>
      <c r="K44" s="40">
        <v>-3400</v>
      </c>
      <c r="L44" s="53">
        <v>4167</v>
      </c>
      <c r="M44" s="40">
        <v>-2000</v>
      </c>
      <c r="N44" s="53">
        <v>4167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79">
        <f t="shared" si="13"/>
        <v>16668</v>
      </c>
      <c r="AG44" s="56">
        <f t="shared" si="13"/>
        <v>-9600</v>
      </c>
      <c r="AH44" s="33">
        <f t="shared" si="14"/>
        <v>7068</v>
      </c>
      <c r="AI44" s="52">
        <v>0</v>
      </c>
      <c r="AJ44" s="33">
        <f t="shared" si="15"/>
        <v>75596</v>
      </c>
      <c r="AK44" s="54"/>
      <c r="AL44" s="54">
        <v>75596</v>
      </c>
    </row>
    <row r="45" spans="1:38">
      <c r="A45" s="55"/>
      <c r="B45" s="50"/>
      <c r="C45" s="50"/>
      <c r="D45" s="51"/>
      <c r="E45" s="73">
        <f t="shared" ref="E45:AL45" si="16">SUM(E30:E44)</f>
        <v>-15741</v>
      </c>
      <c r="F45" s="75">
        <f t="shared" si="16"/>
        <v>360558</v>
      </c>
      <c r="G45" s="74">
        <f t="shared" si="16"/>
        <v>344817</v>
      </c>
      <c r="H45" s="75">
        <f t="shared" si="16"/>
        <v>86827</v>
      </c>
      <c r="I45" s="75">
        <f t="shared" si="16"/>
        <v>-115704</v>
      </c>
      <c r="J45" s="75">
        <f t="shared" si="16"/>
        <v>86827</v>
      </c>
      <c r="K45" s="75">
        <f t="shared" si="16"/>
        <v>-81984</v>
      </c>
      <c r="L45" s="75">
        <f t="shared" si="16"/>
        <v>86827</v>
      </c>
      <c r="M45" s="75">
        <f t="shared" si="16"/>
        <v>-83184</v>
      </c>
      <c r="N45" s="75">
        <f t="shared" si="16"/>
        <v>86827</v>
      </c>
      <c r="O45" s="75">
        <f t="shared" si="16"/>
        <v>-75894</v>
      </c>
      <c r="P45" s="75">
        <f t="shared" si="16"/>
        <v>0</v>
      </c>
      <c r="Q45" s="75">
        <f t="shared" si="16"/>
        <v>0</v>
      </c>
      <c r="R45" s="75">
        <f t="shared" si="16"/>
        <v>0</v>
      </c>
      <c r="S45" s="75">
        <f t="shared" si="16"/>
        <v>0</v>
      </c>
      <c r="T45" s="75">
        <f t="shared" si="16"/>
        <v>0</v>
      </c>
      <c r="U45" s="75">
        <f t="shared" si="16"/>
        <v>0</v>
      </c>
      <c r="V45" s="75">
        <f t="shared" si="16"/>
        <v>0</v>
      </c>
      <c r="W45" s="75">
        <f t="shared" si="16"/>
        <v>0</v>
      </c>
      <c r="X45" s="75">
        <f t="shared" si="16"/>
        <v>0</v>
      </c>
      <c r="Y45" s="75">
        <f t="shared" si="16"/>
        <v>0</v>
      </c>
      <c r="Z45" s="75">
        <f t="shared" si="16"/>
        <v>0</v>
      </c>
      <c r="AA45" s="75">
        <f t="shared" si="16"/>
        <v>0</v>
      </c>
      <c r="AB45" s="75">
        <f t="shared" si="16"/>
        <v>0</v>
      </c>
      <c r="AC45" s="75">
        <f t="shared" si="16"/>
        <v>0</v>
      </c>
      <c r="AD45" s="75">
        <f t="shared" si="16"/>
        <v>0</v>
      </c>
      <c r="AE45" s="75">
        <f t="shared" si="16"/>
        <v>0</v>
      </c>
      <c r="AF45" s="79">
        <f t="shared" si="16"/>
        <v>347308</v>
      </c>
      <c r="AG45" s="56">
        <f t="shared" si="16"/>
        <v>-356766</v>
      </c>
      <c r="AH45" s="80">
        <f t="shared" si="16"/>
        <v>-9458</v>
      </c>
      <c r="AI45" s="80">
        <f t="shared" si="16"/>
        <v>-40579</v>
      </c>
      <c r="AJ45" s="80">
        <f t="shared" si="16"/>
        <v>294780</v>
      </c>
      <c r="AK45" s="81">
        <f t="shared" si="16"/>
        <v>-12879</v>
      </c>
      <c r="AL45" s="81">
        <f t="shared" si="16"/>
        <v>307659</v>
      </c>
    </row>
    <row r="46" spans="1:38">
      <c r="A46" s="78" t="s">
        <v>139</v>
      </c>
      <c r="B46" s="50"/>
      <c r="C46" s="50"/>
      <c r="D46" s="51"/>
      <c r="E46" s="32"/>
      <c r="F46" s="31"/>
      <c r="G46" s="52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2"/>
      <c r="AG46" s="31"/>
      <c r="AH46" s="33"/>
      <c r="AI46" s="33"/>
      <c r="AJ46" s="33"/>
      <c r="AK46" s="54"/>
      <c r="AL46" s="54"/>
    </row>
    <row r="47" spans="1:38">
      <c r="A47" s="55" t="s">
        <v>140</v>
      </c>
      <c r="B47" s="50" t="s">
        <v>141</v>
      </c>
      <c r="C47" s="50"/>
      <c r="D47" s="51"/>
      <c r="E47" s="32">
        <f t="shared" ref="E47:G50" si="17">+C47+D47</f>
        <v>0</v>
      </c>
      <c r="F47" s="31">
        <v>78926</v>
      </c>
      <c r="G47" s="52">
        <f t="shared" si="17"/>
        <v>78926</v>
      </c>
      <c r="H47" s="53">
        <v>6000</v>
      </c>
      <c r="I47" s="40">
        <v>-6000</v>
      </c>
      <c r="J47" s="53">
        <v>6000</v>
      </c>
      <c r="K47" s="40">
        <v>-7000</v>
      </c>
      <c r="L47" s="53">
        <v>6000</v>
      </c>
      <c r="M47" s="40">
        <v>-7000</v>
      </c>
      <c r="N47" s="53">
        <v>6000</v>
      </c>
      <c r="O47" s="40">
        <v>-7000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32">
        <f t="shared" ref="AF47:AG50" si="18">+H47+J47+L47+N47+P47+R47+T47+V47+X47+Z47+AB47+AD47</f>
        <v>24000</v>
      </c>
      <c r="AG47" s="31">
        <f t="shared" si="18"/>
        <v>-27000</v>
      </c>
      <c r="AH47" s="33">
        <f>+AF47+AG47</f>
        <v>-3000</v>
      </c>
      <c r="AI47" s="52">
        <v>0</v>
      </c>
      <c r="AJ47" s="33">
        <f>+G47+AH47+AI47</f>
        <v>75926</v>
      </c>
      <c r="AK47" s="54"/>
      <c r="AL47" s="54">
        <v>75926</v>
      </c>
    </row>
    <row r="48" spans="1:38">
      <c r="A48" s="55" t="s">
        <v>142</v>
      </c>
      <c r="B48" s="50" t="s">
        <v>143</v>
      </c>
      <c r="C48" s="50"/>
      <c r="D48" s="51"/>
      <c r="E48" s="32">
        <v>0</v>
      </c>
      <c r="F48" s="31">
        <v>50300</v>
      </c>
      <c r="G48" s="52">
        <f t="shared" si="17"/>
        <v>50300</v>
      </c>
      <c r="H48" s="53">
        <v>7000</v>
      </c>
      <c r="I48" s="40">
        <v>0</v>
      </c>
      <c r="J48" s="53">
        <v>7000</v>
      </c>
      <c r="K48" s="40">
        <v>-15800</v>
      </c>
      <c r="L48" s="53">
        <v>7000</v>
      </c>
      <c r="M48" s="40">
        <v>-7000</v>
      </c>
      <c r="N48" s="53">
        <v>7000</v>
      </c>
      <c r="O48" s="40">
        <v>-27000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32">
        <f t="shared" si="18"/>
        <v>28000</v>
      </c>
      <c r="AG48" s="31">
        <f t="shared" si="18"/>
        <v>-49800</v>
      </c>
      <c r="AH48" s="33">
        <f>+AF48+AG48</f>
        <v>-21800</v>
      </c>
      <c r="AI48" s="52">
        <v>0</v>
      </c>
      <c r="AJ48" s="33">
        <f>+G48+AH48+AI48</f>
        <v>28500</v>
      </c>
      <c r="AK48" s="54"/>
      <c r="AL48" s="54">
        <v>28500</v>
      </c>
    </row>
    <row r="49" spans="1:38">
      <c r="A49" s="55" t="s">
        <v>144</v>
      </c>
      <c r="B49" s="50" t="s">
        <v>145</v>
      </c>
      <c r="C49" s="50"/>
      <c r="D49" s="51"/>
      <c r="E49" s="32">
        <f t="shared" si="17"/>
        <v>0</v>
      </c>
      <c r="F49" s="31">
        <v>35780</v>
      </c>
      <c r="G49" s="52">
        <f t="shared" si="17"/>
        <v>35780</v>
      </c>
      <c r="H49" s="53">
        <v>12500</v>
      </c>
      <c r="I49" s="40">
        <v>-12500</v>
      </c>
      <c r="J49" s="53">
        <v>12500</v>
      </c>
      <c r="K49" s="40">
        <v>-12500</v>
      </c>
      <c r="L49" s="53">
        <v>12500</v>
      </c>
      <c r="M49" s="40">
        <v>-12500</v>
      </c>
      <c r="N49" s="53">
        <v>12500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32">
        <f t="shared" si="18"/>
        <v>50000</v>
      </c>
      <c r="AG49" s="31">
        <f t="shared" si="18"/>
        <v>-37500</v>
      </c>
      <c r="AH49" s="33">
        <f>+AF49+AG49</f>
        <v>12500</v>
      </c>
      <c r="AI49" s="52">
        <v>0</v>
      </c>
      <c r="AJ49" s="33">
        <f>+G49+AH49+AI49</f>
        <v>48280</v>
      </c>
      <c r="AK49" s="54"/>
      <c r="AL49" s="54">
        <v>48280</v>
      </c>
    </row>
    <row r="50" spans="1:38">
      <c r="A50" s="55" t="s">
        <v>146</v>
      </c>
      <c r="B50" s="50" t="s">
        <v>147</v>
      </c>
      <c r="C50" s="50"/>
      <c r="D50" s="51"/>
      <c r="E50" s="32">
        <v>0</v>
      </c>
      <c r="F50" s="31">
        <v>18143</v>
      </c>
      <c r="G50" s="52">
        <f t="shared" si="17"/>
        <v>18143</v>
      </c>
      <c r="H50" s="53">
        <v>3333</v>
      </c>
      <c r="I50" s="40">
        <v>-3350</v>
      </c>
      <c r="J50" s="53">
        <v>3333</v>
      </c>
      <c r="K50" s="40">
        <v>-15150</v>
      </c>
      <c r="L50" s="53">
        <v>3333</v>
      </c>
      <c r="M50" s="40">
        <v>-3350</v>
      </c>
      <c r="N50" s="53">
        <v>3333</v>
      </c>
      <c r="O50" s="40">
        <v>-3350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79">
        <f t="shared" si="18"/>
        <v>13332</v>
      </c>
      <c r="AG50" s="56">
        <f t="shared" si="18"/>
        <v>-25200</v>
      </c>
      <c r="AH50" s="33">
        <f>+AF50+AG50</f>
        <v>-11868</v>
      </c>
      <c r="AI50" s="52">
        <v>0</v>
      </c>
      <c r="AJ50" s="33">
        <f>+G50+AH50+AI50</f>
        <v>6275</v>
      </c>
      <c r="AK50" s="54">
        <v>0</v>
      </c>
      <c r="AL50" s="54">
        <v>6275</v>
      </c>
    </row>
    <row r="51" spans="1:38">
      <c r="A51" s="55"/>
      <c r="B51" s="50"/>
      <c r="C51" s="50"/>
      <c r="D51" s="51"/>
      <c r="E51" s="73">
        <f t="shared" ref="E51:AL51" si="19">SUM(E47:E50)</f>
        <v>0</v>
      </c>
      <c r="F51" s="75">
        <f t="shared" si="19"/>
        <v>183149</v>
      </c>
      <c r="G51" s="74">
        <f t="shared" si="19"/>
        <v>183149</v>
      </c>
      <c r="H51" s="75">
        <f t="shared" si="19"/>
        <v>28833</v>
      </c>
      <c r="I51" s="75">
        <f t="shared" si="19"/>
        <v>-21850</v>
      </c>
      <c r="J51" s="75">
        <f t="shared" si="19"/>
        <v>28833</v>
      </c>
      <c r="K51" s="75">
        <f t="shared" si="19"/>
        <v>-50450</v>
      </c>
      <c r="L51" s="75">
        <f t="shared" si="19"/>
        <v>28833</v>
      </c>
      <c r="M51" s="75">
        <f t="shared" si="19"/>
        <v>-29850</v>
      </c>
      <c r="N51" s="75">
        <f t="shared" si="19"/>
        <v>28833</v>
      </c>
      <c r="O51" s="75">
        <f t="shared" si="19"/>
        <v>-37350</v>
      </c>
      <c r="P51" s="75">
        <f t="shared" si="19"/>
        <v>0</v>
      </c>
      <c r="Q51" s="75">
        <f t="shared" si="19"/>
        <v>0</v>
      </c>
      <c r="R51" s="75">
        <f t="shared" si="19"/>
        <v>0</v>
      </c>
      <c r="S51" s="75">
        <f t="shared" si="19"/>
        <v>0</v>
      </c>
      <c r="T51" s="75">
        <f t="shared" si="19"/>
        <v>0</v>
      </c>
      <c r="U51" s="75">
        <f t="shared" si="19"/>
        <v>0</v>
      </c>
      <c r="V51" s="75">
        <f t="shared" si="19"/>
        <v>0</v>
      </c>
      <c r="W51" s="75">
        <f t="shared" si="19"/>
        <v>0</v>
      </c>
      <c r="X51" s="75">
        <f t="shared" si="19"/>
        <v>0</v>
      </c>
      <c r="Y51" s="75">
        <f t="shared" si="19"/>
        <v>0</v>
      </c>
      <c r="Z51" s="75">
        <f t="shared" si="19"/>
        <v>0</v>
      </c>
      <c r="AA51" s="75">
        <f t="shared" si="19"/>
        <v>0</v>
      </c>
      <c r="AB51" s="75">
        <f t="shared" si="19"/>
        <v>0</v>
      </c>
      <c r="AC51" s="75">
        <f t="shared" si="19"/>
        <v>0</v>
      </c>
      <c r="AD51" s="75">
        <f t="shared" si="19"/>
        <v>0</v>
      </c>
      <c r="AE51" s="75">
        <f t="shared" si="19"/>
        <v>0</v>
      </c>
      <c r="AF51" s="79">
        <f t="shared" si="19"/>
        <v>115332</v>
      </c>
      <c r="AG51" s="56">
        <f t="shared" si="19"/>
        <v>-139500</v>
      </c>
      <c r="AH51" s="80">
        <f t="shared" si="19"/>
        <v>-24168</v>
      </c>
      <c r="AI51" s="80">
        <f t="shared" si="19"/>
        <v>0</v>
      </c>
      <c r="AJ51" s="80">
        <f t="shared" si="19"/>
        <v>158981</v>
      </c>
      <c r="AK51" s="81">
        <f t="shared" si="19"/>
        <v>0</v>
      </c>
      <c r="AL51" s="81">
        <f t="shared" si="19"/>
        <v>158981</v>
      </c>
    </row>
    <row r="52" spans="1:38">
      <c r="A52" s="82" t="s">
        <v>148</v>
      </c>
      <c r="B52" s="35"/>
      <c r="C52" s="35"/>
      <c r="D52" s="36"/>
      <c r="E52" s="37"/>
      <c r="F52" s="38"/>
      <c r="G52" s="39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7"/>
      <c r="AG52" s="38"/>
      <c r="AH52" s="41"/>
      <c r="AI52" s="41"/>
      <c r="AJ52" s="41"/>
      <c r="AK52" s="42"/>
      <c r="AL52" s="42"/>
    </row>
    <row r="53" spans="1:38">
      <c r="A53" s="43" t="s">
        <v>149</v>
      </c>
      <c r="B53" s="35" t="s">
        <v>150</v>
      </c>
      <c r="C53" s="35"/>
      <c r="D53" s="36"/>
      <c r="E53" s="37">
        <v>0</v>
      </c>
      <c r="F53" s="38">
        <v>13160</v>
      </c>
      <c r="G53" s="39">
        <f t="shared" ref="G53:G63" si="20">+E53+F53</f>
        <v>13160</v>
      </c>
      <c r="H53" s="40">
        <v>7500</v>
      </c>
      <c r="I53" s="40">
        <v>-21000</v>
      </c>
      <c r="J53" s="40">
        <v>7500</v>
      </c>
      <c r="K53" s="40">
        <v>-7000</v>
      </c>
      <c r="L53" s="40">
        <v>7500</v>
      </c>
      <c r="M53" s="40">
        <v>-21000</v>
      </c>
      <c r="N53" s="40">
        <v>7500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37">
        <f t="shared" ref="AF53:AG63" si="21">+H53+J53+L53+N53+P53+R53+T53+V53+X53+Z53+AB53+AD53</f>
        <v>30000</v>
      </c>
      <c r="AG53" s="38">
        <f t="shared" si="21"/>
        <v>-49000</v>
      </c>
      <c r="AH53" s="41">
        <f t="shared" ref="AH53:AH63" si="22">+AF53+AG53</f>
        <v>-19000</v>
      </c>
      <c r="AI53" s="39">
        <v>0</v>
      </c>
      <c r="AJ53" s="41">
        <f t="shared" ref="AJ53:AJ63" si="23">+G53+AH53+AI53</f>
        <v>-5840</v>
      </c>
      <c r="AK53" s="42">
        <v>-5840</v>
      </c>
      <c r="AL53" s="42">
        <v>0</v>
      </c>
    </row>
    <row r="54" spans="1:38">
      <c r="A54" s="43" t="s">
        <v>151</v>
      </c>
      <c r="B54" s="35" t="s">
        <v>152</v>
      </c>
      <c r="C54" s="35"/>
      <c r="D54" s="36"/>
      <c r="E54" s="37">
        <f t="shared" ref="E54:E63" si="24">+C54+D54</f>
        <v>0</v>
      </c>
      <c r="F54" s="38">
        <v>15750</v>
      </c>
      <c r="G54" s="39">
        <f t="shared" si="20"/>
        <v>15750</v>
      </c>
      <c r="H54" s="40">
        <v>11158</v>
      </c>
      <c r="I54" s="40">
        <v>-4000</v>
      </c>
      <c r="J54" s="40">
        <v>11158</v>
      </c>
      <c r="K54" s="40">
        <v>-4000</v>
      </c>
      <c r="L54" s="40">
        <v>11158</v>
      </c>
      <c r="M54" s="40">
        <v>-4000</v>
      </c>
      <c r="N54" s="40">
        <v>11158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37">
        <f t="shared" si="21"/>
        <v>44632</v>
      </c>
      <c r="AG54" s="38">
        <f t="shared" si="21"/>
        <v>-12000</v>
      </c>
      <c r="AH54" s="41">
        <f t="shared" si="22"/>
        <v>32632</v>
      </c>
      <c r="AI54" s="39">
        <v>0</v>
      </c>
      <c r="AJ54" s="41">
        <f t="shared" si="23"/>
        <v>48382</v>
      </c>
      <c r="AK54" s="42"/>
      <c r="AL54" s="42">
        <v>48382</v>
      </c>
    </row>
    <row r="55" spans="1:38">
      <c r="A55" s="43" t="s">
        <v>153</v>
      </c>
      <c r="B55" s="35" t="s">
        <v>154</v>
      </c>
      <c r="C55" s="35"/>
      <c r="D55" s="36"/>
      <c r="E55" s="37">
        <v>0</v>
      </c>
      <c r="F55" s="38">
        <v>3844</v>
      </c>
      <c r="G55" s="39">
        <f t="shared" si="20"/>
        <v>3844</v>
      </c>
      <c r="H55" s="40">
        <v>15441</v>
      </c>
      <c r="I55" s="40">
        <v>-13000</v>
      </c>
      <c r="J55" s="40">
        <v>15441</v>
      </c>
      <c r="K55" s="40">
        <v>-10000</v>
      </c>
      <c r="L55" s="40">
        <v>15441</v>
      </c>
      <c r="M55" s="40">
        <v>-26000</v>
      </c>
      <c r="N55" s="40">
        <v>15441</v>
      </c>
      <c r="O55" s="40">
        <v>-13000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0</v>
      </c>
      <c r="AF55" s="37">
        <f t="shared" si="21"/>
        <v>61764</v>
      </c>
      <c r="AG55" s="38">
        <f t="shared" si="21"/>
        <v>-62000</v>
      </c>
      <c r="AH55" s="41">
        <f t="shared" si="22"/>
        <v>-236</v>
      </c>
      <c r="AI55" s="39"/>
      <c r="AJ55" s="41">
        <f t="shared" si="23"/>
        <v>3608</v>
      </c>
      <c r="AK55" s="42">
        <v>0</v>
      </c>
      <c r="AL55" s="42">
        <v>3608</v>
      </c>
    </row>
    <row r="56" spans="1:38">
      <c r="A56" s="43" t="s">
        <v>155</v>
      </c>
      <c r="B56" s="35" t="s">
        <v>156</v>
      </c>
      <c r="C56" s="35"/>
      <c r="D56" s="36"/>
      <c r="E56" s="37">
        <f t="shared" si="24"/>
        <v>0</v>
      </c>
      <c r="F56" s="38">
        <v>4378</v>
      </c>
      <c r="G56" s="39">
        <f t="shared" si="20"/>
        <v>4378</v>
      </c>
      <c r="H56" s="40">
        <v>4500</v>
      </c>
      <c r="I56" s="40">
        <v>-7000</v>
      </c>
      <c r="J56" s="40">
        <v>4500</v>
      </c>
      <c r="K56" s="40">
        <v>-2000</v>
      </c>
      <c r="L56" s="40">
        <v>4500</v>
      </c>
      <c r="M56" s="40">
        <v>-4500</v>
      </c>
      <c r="N56" s="40">
        <v>4500</v>
      </c>
      <c r="O56" s="40">
        <v>-4500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>
        <v>0</v>
      </c>
      <c r="AB56" s="40">
        <v>0</v>
      </c>
      <c r="AC56" s="40">
        <v>0</v>
      </c>
      <c r="AD56" s="40">
        <v>0</v>
      </c>
      <c r="AE56" s="40">
        <v>0</v>
      </c>
      <c r="AF56" s="37">
        <f t="shared" si="21"/>
        <v>18000</v>
      </c>
      <c r="AG56" s="38">
        <f t="shared" si="21"/>
        <v>-18000</v>
      </c>
      <c r="AH56" s="41">
        <f t="shared" si="22"/>
        <v>0</v>
      </c>
      <c r="AI56" s="39">
        <v>0</v>
      </c>
      <c r="AJ56" s="41">
        <f t="shared" si="23"/>
        <v>4378</v>
      </c>
      <c r="AK56" s="42">
        <v>0</v>
      </c>
      <c r="AL56" s="42">
        <v>4378</v>
      </c>
    </row>
    <row r="57" spans="1:38">
      <c r="A57" s="55" t="s">
        <v>157</v>
      </c>
      <c r="B57" s="50" t="s">
        <v>158</v>
      </c>
      <c r="C57" s="50"/>
      <c r="D57" s="51"/>
      <c r="E57" s="32">
        <v>-2918</v>
      </c>
      <c r="F57" s="31">
        <v>0</v>
      </c>
      <c r="G57" s="52">
        <f t="shared" si="20"/>
        <v>-2918</v>
      </c>
      <c r="H57" s="53">
        <v>7256</v>
      </c>
      <c r="I57" s="40">
        <v>-7256</v>
      </c>
      <c r="J57" s="53">
        <v>7256</v>
      </c>
      <c r="K57" s="40">
        <v>-7256</v>
      </c>
      <c r="L57" s="53">
        <v>13250</v>
      </c>
      <c r="M57" s="40">
        <v>-4149</v>
      </c>
      <c r="N57" s="53">
        <v>13250</v>
      </c>
      <c r="O57" s="40">
        <v>-22351.8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0</v>
      </c>
      <c r="AC57" s="40">
        <v>0</v>
      </c>
      <c r="AD57" s="40">
        <v>0</v>
      </c>
      <c r="AE57" s="40">
        <v>0</v>
      </c>
      <c r="AF57" s="32">
        <f t="shared" si="21"/>
        <v>41012</v>
      </c>
      <c r="AG57" s="31">
        <f t="shared" si="21"/>
        <v>-41012.800000000003</v>
      </c>
      <c r="AH57" s="33">
        <f t="shared" si="22"/>
        <v>-0.80000000000291038</v>
      </c>
      <c r="AI57" s="52">
        <v>0</v>
      </c>
      <c r="AJ57" s="33">
        <f t="shared" si="23"/>
        <v>-2918.8000000000029</v>
      </c>
      <c r="AK57" s="54">
        <v>-2919</v>
      </c>
      <c r="AL57" s="54">
        <v>0</v>
      </c>
    </row>
    <row r="58" spans="1:38">
      <c r="A58" s="55" t="s">
        <v>159</v>
      </c>
      <c r="B58" s="83" t="s">
        <v>160</v>
      </c>
      <c r="C58" s="50"/>
      <c r="D58" s="51"/>
      <c r="E58" s="32">
        <f t="shared" si="24"/>
        <v>0</v>
      </c>
      <c r="F58" s="31">
        <v>81060</v>
      </c>
      <c r="G58" s="52">
        <f t="shared" si="20"/>
        <v>81060</v>
      </c>
      <c r="H58" s="53">
        <v>12750</v>
      </c>
      <c r="I58" s="40">
        <v>0</v>
      </c>
      <c r="J58" s="53">
        <v>12750</v>
      </c>
      <c r="K58" s="40">
        <v>-25550</v>
      </c>
      <c r="L58" s="53">
        <v>12750</v>
      </c>
      <c r="M58" s="40">
        <v>-14500</v>
      </c>
      <c r="N58" s="53">
        <v>12750</v>
      </c>
      <c r="O58" s="40">
        <v>-12750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32">
        <f t="shared" si="21"/>
        <v>51000</v>
      </c>
      <c r="AG58" s="31">
        <f t="shared" si="21"/>
        <v>-52800</v>
      </c>
      <c r="AH58" s="33">
        <f t="shared" si="22"/>
        <v>-1800</v>
      </c>
      <c r="AI58" s="52">
        <v>0</v>
      </c>
      <c r="AJ58" s="33">
        <f t="shared" si="23"/>
        <v>79260</v>
      </c>
      <c r="AK58" s="54">
        <v>0</v>
      </c>
      <c r="AL58" s="54">
        <v>79260</v>
      </c>
    </row>
    <row r="59" spans="1:38">
      <c r="A59" s="55" t="s">
        <v>161</v>
      </c>
      <c r="B59" s="84" t="s">
        <v>162</v>
      </c>
      <c r="C59" s="50"/>
      <c r="D59" s="51"/>
      <c r="E59" s="32">
        <f t="shared" si="24"/>
        <v>0</v>
      </c>
      <c r="F59" s="31">
        <v>5198</v>
      </c>
      <c r="G59" s="52">
        <f t="shared" si="20"/>
        <v>5198</v>
      </c>
      <c r="H59" s="53">
        <v>4500</v>
      </c>
      <c r="I59" s="40">
        <v>-5500</v>
      </c>
      <c r="J59" s="53">
        <v>4500</v>
      </c>
      <c r="K59" s="40">
        <v>0</v>
      </c>
      <c r="L59" s="53">
        <v>4500</v>
      </c>
      <c r="M59" s="40">
        <v>0</v>
      </c>
      <c r="N59" s="53">
        <v>4500</v>
      </c>
      <c r="O59" s="40">
        <v>-5500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32">
        <f t="shared" si="21"/>
        <v>18000</v>
      </c>
      <c r="AG59" s="31">
        <f t="shared" si="21"/>
        <v>-11000</v>
      </c>
      <c r="AH59" s="33">
        <f t="shared" si="22"/>
        <v>7000</v>
      </c>
      <c r="AI59" s="52">
        <v>0</v>
      </c>
      <c r="AJ59" s="33">
        <f t="shared" si="23"/>
        <v>12198</v>
      </c>
      <c r="AK59" s="54">
        <v>0</v>
      </c>
      <c r="AL59" s="54">
        <v>12198</v>
      </c>
    </row>
    <row r="60" spans="1:38">
      <c r="A60" s="67" t="s">
        <v>163</v>
      </c>
      <c r="B60" s="84" t="s">
        <v>164</v>
      </c>
      <c r="C60" s="50"/>
      <c r="D60" s="51"/>
      <c r="E60" s="32">
        <f t="shared" si="24"/>
        <v>0</v>
      </c>
      <c r="F60" s="31">
        <v>0</v>
      </c>
      <c r="G60" s="52">
        <f t="shared" si="20"/>
        <v>0</v>
      </c>
      <c r="H60" s="53"/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32">
        <f>+H60+J60+L60+N60+P60+R60+T60+V60+X60+Z60+AB60+AD60</f>
        <v>0</v>
      </c>
      <c r="AG60" s="31">
        <f>+I60+K60+M60+O60+Q60+S60+U60+W60+Y60+AA60+AC60+AE60</f>
        <v>0</v>
      </c>
      <c r="AH60" s="33">
        <f t="shared" si="22"/>
        <v>0</v>
      </c>
      <c r="AI60" s="52">
        <v>0</v>
      </c>
      <c r="AJ60" s="33">
        <f>+G60+AH60+AI60</f>
        <v>0</v>
      </c>
      <c r="AK60" s="54"/>
      <c r="AL60" s="54">
        <v>0</v>
      </c>
    </row>
    <row r="61" spans="1:38">
      <c r="A61" s="67" t="s">
        <v>165</v>
      </c>
      <c r="B61" s="84" t="s">
        <v>166</v>
      </c>
      <c r="C61" s="50"/>
      <c r="D61" s="51"/>
      <c r="E61" s="32">
        <f t="shared" si="24"/>
        <v>0</v>
      </c>
      <c r="F61" s="31">
        <v>0</v>
      </c>
      <c r="G61" s="52">
        <f t="shared" si="20"/>
        <v>0</v>
      </c>
      <c r="H61" s="53"/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  <c r="AC61" s="40">
        <v>0</v>
      </c>
      <c r="AD61" s="40">
        <v>0</v>
      </c>
      <c r="AE61" s="40">
        <v>0</v>
      </c>
      <c r="AF61" s="32">
        <f t="shared" si="21"/>
        <v>0</v>
      </c>
      <c r="AG61" s="31">
        <f t="shared" si="21"/>
        <v>0</v>
      </c>
      <c r="AH61" s="33">
        <f t="shared" si="22"/>
        <v>0</v>
      </c>
      <c r="AI61" s="52">
        <v>0</v>
      </c>
      <c r="AJ61" s="33">
        <f>+G61+AH61+AI61</f>
        <v>0</v>
      </c>
      <c r="AK61" s="54">
        <v>0</v>
      </c>
      <c r="AL61" s="54"/>
    </row>
    <row r="62" spans="1:38">
      <c r="A62" s="34" t="s">
        <v>167</v>
      </c>
      <c r="B62" s="35" t="s">
        <v>168</v>
      </c>
      <c r="C62" s="35"/>
      <c r="D62" s="36"/>
      <c r="E62" s="45">
        <f t="shared" si="24"/>
        <v>0</v>
      </c>
      <c r="F62" s="46">
        <v>2216</v>
      </c>
      <c r="G62" s="47">
        <f>+E62+F62</f>
        <v>2216</v>
      </c>
      <c r="H62" s="48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40">
        <v>0</v>
      </c>
      <c r="AD62" s="40">
        <v>0</v>
      </c>
      <c r="AE62" s="40">
        <v>0</v>
      </c>
      <c r="AF62" s="45">
        <f t="shared" si="21"/>
        <v>0</v>
      </c>
      <c r="AG62" s="46">
        <f t="shared" si="21"/>
        <v>0</v>
      </c>
      <c r="AH62" s="41">
        <f t="shared" si="22"/>
        <v>0</v>
      </c>
      <c r="AI62" s="47">
        <v>0</v>
      </c>
      <c r="AJ62" s="41">
        <f t="shared" si="23"/>
        <v>2216</v>
      </c>
      <c r="AK62" s="42"/>
      <c r="AL62" s="42">
        <v>2216.36</v>
      </c>
    </row>
    <row r="63" spans="1:38">
      <c r="A63" s="34" t="s">
        <v>169</v>
      </c>
      <c r="B63" s="35" t="s">
        <v>170</v>
      </c>
      <c r="C63" s="35"/>
      <c r="D63" s="36"/>
      <c r="E63" s="45">
        <f t="shared" si="24"/>
        <v>0</v>
      </c>
      <c r="F63" s="85">
        <f>+D63+E63</f>
        <v>0</v>
      </c>
      <c r="G63" s="86">
        <f t="shared" si="20"/>
        <v>0</v>
      </c>
      <c r="H63" s="48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0</v>
      </c>
      <c r="AF63" s="87">
        <f t="shared" si="21"/>
        <v>0</v>
      </c>
      <c r="AG63" s="85">
        <f t="shared" si="21"/>
        <v>0</v>
      </c>
      <c r="AH63" s="41">
        <f t="shared" si="22"/>
        <v>0</v>
      </c>
      <c r="AI63" s="47">
        <v>0</v>
      </c>
      <c r="AJ63" s="41">
        <f t="shared" si="23"/>
        <v>0</v>
      </c>
      <c r="AK63" s="42"/>
      <c r="AL63" s="42">
        <v>0</v>
      </c>
    </row>
    <row r="64" spans="1:38">
      <c r="A64" s="57"/>
      <c r="B64" s="50"/>
      <c r="C64" s="50"/>
      <c r="D64" s="51"/>
      <c r="E64" s="73">
        <f t="shared" ref="E64:AL64" si="25">SUM(E53:E63)</f>
        <v>-2918</v>
      </c>
      <c r="F64" s="56">
        <f t="shared" si="25"/>
        <v>125606</v>
      </c>
      <c r="G64" s="74">
        <f t="shared" si="25"/>
        <v>122688</v>
      </c>
      <c r="H64" s="75">
        <f t="shared" si="25"/>
        <v>63105</v>
      </c>
      <c r="I64" s="75">
        <f t="shared" si="25"/>
        <v>-57756</v>
      </c>
      <c r="J64" s="75">
        <f t="shared" si="25"/>
        <v>63105</v>
      </c>
      <c r="K64" s="75">
        <f t="shared" si="25"/>
        <v>-55806</v>
      </c>
      <c r="L64" s="75">
        <f t="shared" si="25"/>
        <v>69099</v>
      </c>
      <c r="M64" s="75">
        <f t="shared" si="25"/>
        <v>-74149</v>
      </c>
      <c r="N64" s="75">
        <f t="shared" si="25"/>
        <v>69099</v>
      </c>
      <c r="O64" s="75">
        <f t="shared" si="25"/>
        <v>-58101.8</v>
      </c>
      <c r="P64" s="75">
        <f t="shared" si="25"/>
        <v>0</v>
      </c>
      <c r="Q64" s="75">
        <f t="shared" si="25"/>
        <v>0</v>
      </c>
      <c r="R64" s="75">
        <f t="shared" si="25"/>
        <v>0</v>
      </c>
      <c r="S64" s="75">
        <f t="shared" si="25"/>
        <v>0</v>
      </c>
      <c r="T64" s="75">
        <f t="shared" si="25"/>
        <v>0</v>
      </c>
      <c r="U64" s="75">
        <f t="shared" si="25"/>
        <v>0</v>
      </c>
      <c r="V64" s="75">
        <f t="shared" si="25"/>
        <v>0</v>
      </c>
      <c r="W64" s="75">
        <f t="shared" si="25"/>
        <v>0</v>
      </c>
      <c r="X64" s="75">
        <f t="shared" si="25"/>
        <v>0</v>
      </c>
      <c r="Y64" s="75">
        <f t="shared" si="25"/>
        <v>0</v>
      </c>
      <c r="Z64" s="75">
        <f t="shared" si="25"/>
        <v>0</v>
      </c>
      <c r="AA64" s="75">
        <f t="shared" si="25"/>
        <v>0</v>
      </c>
      <c r="AB64" s="75">
        <f t="shared" si="25"/>
        <v>0</v>
      </c>
      <c r="AC64" s="75">
        <f t="shared" si="25"/>
        <v>0</v>
      </c>
      <c r="AD64" s="75">
        <f t="shared" si="25"/>
        <v>0</v>
      </c>
      <c r="AE64" s="74">
        <f t="shared" si="25"/>
        <v>0</v>
      </c>
      <c r="AF64" s="73">
        <f t="shared" si="25"/>
        <v>264408</v>
      </c>
      <c r="AG64" s="75">
        <f t="shared" si="25"/>
        <v>-245812.8</v>
      </c>
      <c r="AH64" s="80">
        <f t="shared" si="25"/>
        <v>18595.199999999997</v>
      </c>
      <c r="AI64" s="80">
        <f t="shared" si="25"/>
        <v>0</v>
      </c>
      <c r="AJ64" s="76">
        <f t="shared" si="25"/>
        <v>141283.20000000001</v>
      </c>
      <c r="AK64" s="77">
        <f t="shared" si="25"/>
        <v>-8759</v>
      </c>
      <c r="AL64" s="77">
        <f t="shared" si="25"/>
        <v>150042.35999999999</v>
      </c>
    </row>
    <row r="65" spans="1:38">
      <c r="A65" s="65" t="s">
        <v>171</v>
      </c>
      <c r="B65" s="50"/>
      <c r="C65" s="50"/>
      <c r="D65" s="51"/>
      <c r="E65" s="32"/>
      <c r="F65" s="31"/>
      <c r="G65" s="52"/>
      <c r="H65" s="31"/>
      <c r="I65" s="31"/>
      <c r="J65" s="31"/>
      <c r="K65" s="31"/>
      <c r="L65" s="31"/>
      <c r="M65" s="29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0"/>
      <c r="AF65" s="28"/>
      <c r="AG65" s="31"/>
      <c r="AH65" s="33"/>
      <c r="AI65" s="88"/>
      <c r="AJ65" s="89"/>
      <c r="AK65" s="90"/>
      <c r="AL65" s="91"/>
    </row>
    <row r="66" spans="1:38">
      <c r="A66" s="43" t="s">
        <v>172</v>
      </c>
      <c r="B66" s="50" t="s">
        <v>173</v>
      </c>
      <c r="C66" s="50"/>
      <c r="D66" s="51"/>
      <c r="E66" s="32">
        <f>+C66+D66</f>
        <v>0</v>
      </c>
      <c r="F66" s="31">
        <v>7734</v>
      </c>
      <c r="G66" s="52">
        <f t="shared" ref="G66:G72" si="26">+E66+F66</f>
        <v>7734</v>
      </c>
      <c r="H66" s="53">
        <v>4000</v>
      </c>
      <c r="I66" s="40">
        <v>-3750</v>
      </c>
      <c r="J66" s="53">
        <v>4000</v>
      </c>
      <c r="K66" s="40">
        <v>-7500</v>
      </c>
      <c r="L66" s="53">
        <v>4000</v>
      </c>
      <c r="M66" s="40">
        <v>0</v>
      </c>
      <c r="N66" s="53">
        <v>4000</v>
      </c>
      <c r="O66" s="40">
        <v>-3750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40">
        <v>0</v>
      </c>
      <c r="Y66" s="40">
        <v>0</v>
      </c>
      <c r="Z66" s="40">
        <v>0</v>
      </c>
      <c r="AA66" s="40">
        <v>0</v>
      </c>
      <c r="AB66" s="40">
        <v>0</v>
      </c>
      <c r="AC66" s="40">
        <v>0</v>
      </c>
      <c r="AD66" s="40">
        <v>0</v>
      </c>
      <c r="AE66" s="40">
        <v>0</v>
      </c>
      <c r="AF66" s="32">
        <f t="shared" ref="AF66:AG72" si="27">+H66+J66+L66+N66+P66+R66+T66+V66+X66+Z66+AB66+AD66</f>
        <v>16000</v>
      </c>
      <c r="AG66" s="31">
        <f t="shared" si="27"/>
        <v>-15000</v>
      </c>
      <c r="AH66" s="33">
        <f t="shared" ref="AH66:AH72" si="28">+AF66+AG66</f>
        <v>1000</v>
      </c>
      <c r="AI66" s="52">
        <v>0</v>
      </c>
      <c r="AJ66" s="33">
        <f t="shared" ref="AJ66:AJ72" si="29">+G66+AH66+AI66</f>
        <v>8734</v>
      </c>
      <c r="AK66" s="54"/>
      <c r="AL66" s="54">
        <v>8734</v>
      </c>
    </row>
    <row r="67" spans="1:38">
      <c r="A67" s="49" t="s">
        <v>174</v>
      </c>
      <c r="B67" s="50" t="s">
        <v>175</v>
      </c>
      <c r="C67" s="50"/>
      <c r="D67" s="51"/>
      <c r="E67" s="32">
        <v>0</v>
      </c>
      <c r="F67" s="31">
        <v>1403</v>
      </c>
      <c r="G67" s="52">
        <f t="shared" si="26"/>
        <v>1403</v>
      </c>
      <c r="H67" s="53">
        <v>4000</v>
      </c>
      <c r="I67" s="40">
        <v>-3770</v>
      </c>
      <c r="J67" s="53">
        <v>4000</v>
      </c>
      <c r="K67" s="40">
        <v>-3750</v>
      </c>
      <c r="L67" s="53">
        <v>4000</v>
      </c>
      <c r="M67" s="40">
        <v>-3800</v>
      </c>
      <c r="N67" s="53">
        <v>4000</v>
      </c>
      <c r="O67" s="40">
        <v>-4100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0</v>
      </c>
      <c r="AF67" s="32">
        <f t="shared" si="27"/>
        <v>16000</v>
      </c>
      <c r="AG67" s="31">
        <f t="shared" si="27"/>
        <v>-15420</v>
      </c>
      <c r="AH67" s="33">
        <f t="shared" si="28"/>
        <v>580</v>
      </c>
      <c r="AI67" s="52">
        <v>0</v>
      </c>
      <c r="AJ67" s="33">
        <f t="shared" si="29"/>
        <v>1983</v>
      </c>
      <c r="AK67" s="54">
        <v>0</v>
      </c>
      <c r="AL67" s="54">
        <v>1983</v>
      </c>
    </row>
    <row r="68" spans="1:38">
      <c r="A68" s="49" t="s">
        <v>176</v>
      </c>
      <c r="B68" s="50" t="s">
        <v>177</v>
      </c>
      <c r="C68" s="50"/>
      <c r="D68" s="51"/>
      <c r="E68" s="32">
        <v>0</v>
      </c>
      <c r="F68" s="31">
        <v>0</v>
      </c>
      <c r="G68" s="52">
        <f t="shared" si="26"/>
        <v>0</v>
      </c>
      <c r="H68" s="53">
        <v>4000</v>
      </c>
      <c r="I68" s="40">
        <v>-12000</v>
      </c>
      <c r="J68" s="53">
        <v>4000</v>
      </c>
      <c r="K68" s="40">
        <v>0</v>
      </c>
      <c r="L68" s="53">
        <v>4000</v>
      </c>
      <c r="M68" s="40">
        <v>0</v>
      </c>
      <c r="N68" s="53">
        <v>4000</v>
      </c>
      <c r="O68" s="40">
        <v>-12000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40">
        <v>0</v>
      </c>
      <c r="Y68" s="40">
        <v>0</v>
      </c>
      <c r="Z68" s="40">
        <v>0</v>
      </c>
      <c r="AA68" s="40">
        <v>0</v>
      </c>
      <c r="AB68" s="40">
        <v>0</v>
      </c>
      <c r="AC68" s="40">
        <v>0</v>
      </c>
      <c r="AD68" s="40">
        <v>0</v>
      </c>
      <c r="AE68" s="40">
        <v>0</v>
      </c>
      <c r="AF68" s="32">
        <f t="shared" si="27"/>
        <v>16000</v>
      </c>
      <c r="AG68" s="31">
        <f t="shared" si="27"/>
        <v>-24000</v>
      </c>
      <c r="AH68" s="33">
        <f t="shared" si="28"/>
        <v>-8000</v>
      </c>
      <c r="AI68" s="52">
        <v>0</v>
      </c>
      <c r="AJ68" s="33">
        <f t="shared" si="29"/>
        <v>-8000</v>
      </c>
      <c r="AK68" s="54">
        <v>-8000</v>
      </c>
      <c r="AL68" s="54">
        <v>0</v>
      </c>
    </row>
    <row r="69" spans="1:38">
      <c r="A69" s="49" t="s">
        <v>178</v>
      </c>
      <c r="B69" s="50" t="s">
        <v>179</v>
      </c>
      <c r="C69" s="50"/>
      <c r="D69" s="51"/>
      <c r="E69" s="32">
        <v>0</v>
      </c>
      <c r="F69" s="31">
        <v>52117</v>
      </c>
      <c r="G69" s="52">
        <f t="shared" si="26"/>
        <v>52117</v>
      </c>
      <c r="H69" s="53">
        <v>4000</v>
      </c>
      <c r="I69" s="40">
        <v>0</v>
      </c>
      <c r="J69" s="53">
        <v>4000</v>
      </c>
      <c r="K69" s="40">
        <v>-4800</v>
      </c>
      <c r="L69" s="53">
        <v>4000</v>
      </c>
      <c r="M69" s="40">
        <v>-3750</v>
      </c>
      <c r="N69" s="53">
        <v>4000</v>
      </c>
      <c r="O69" s="40">
        <v>-3750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32">
        <f t="shared" si="27"/>
        <v>16000</v>
      </c>
      <c r="AG69" s="31">
        <f t="shared" si="27"/>
        <v>-12300</v>
      </c>
      <c r="AH69" s="33">
        <f t="shared" si="28"/>
        <v>3700</v>
      </c>
      <c r="AI69" s="52">
        <v>0</v>
      </c>
      <c r="AJ69" s="33">
        <f t="shared" si="29"/>
        <v>55817</v>
      </c>
      <c r="AK69" s="54">
        <v>0</v>
      </c>
      <c r="AL69" s="54">
        <v>55817</v>
      </c>
    </row>
    <row r="70" spans="1:38">
      <c r="A70" s="49" t="s">
        <v>180</v>
      </c>
      <c r="B70" s="50" t="s">
        <v>181</v>
      </c>
      <c r="C70" s="50"/>
      <c r="D70" s="51"/>
      <c r="E70" s="32">
        <f>+C70+D70</f>
        <v>0</v>
      </c>
      <c r="F70" s="31">
        <v>25330</v>
      </c>
      <c r="G70" s="52">
        <f t="shared" si="26"/>
        <v>25330</v>
      </c>
      <c r="H70" s="53">
        <v>4000</v>
      </c>
      <c r="I70" s="40">
        <v>-3750</v>
      </c>
      <c r="J70" s="53">
        <v>4000</v>
      </c>
      <c r="K70" s="40">
        <v>-3750</v>
      </c>
      <c r="L70" s="53">
        <v>4000</v>
      </c>
      <c r="M70" s="40">
        <v>-3750</v>
      </c>
      <c r="N70" s="53">
        <v>4000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32">
        <f t="shared" si="27"/>
        <v>16000</v>
      </c>
      <c r="AG70" s="31">
        <f t="shared" si="27"/>
        <v>-11250</v>
      </c>
      <c r="AH70" s="33">
        <f t="shared" si="28"/>
        <v>4750</v>
      </c>
      <c r="AI70" s="52">
        <v>0</v>
      </c>
      <c r="AJ70" s="33">
        <f t="shared" si="29"/>
        <v>30080</v>
      </c>
      <c r="AK70" s="54"/>
      <c r="AL70" s="54">
        <v>30080</v>
      </c>
    </row>
    <row r="71" spans="1:38">
      <c r="A71" s="43" t="s">
        <v>182</v>
      </c>
      <c r="B71" s="50" t="s">
        <v>183</v>
      </c>
      <c r="C71" s="50"/>
      <c r="D71" s="51"/>
      <c r="E71" s="32">
        <v>-1910</v>
      </c>
      <c r="F71" s="31">
        <v>0</v>
      </c>
      <c r="G71" s="52">
        <f t="shared" si="26"/>
        <v>-1910</v>
      </c>
      <c r="H71" s="53">
        <v>10000</v>
      </c>
      <c r="I71" s="40">
        <v>-20250</v>
      </c>
      <c r="J71" s="53">
        <v>10000</v>
      </c>
      <c r="K71" s="40">
        <v>0</v>
      </c>
      <c r="L71" s="53">
        <v>10000</v>
      </c>
      <c r="M71" s="40">
        <v>-10000</v>
      </c>
      <c r="N71" s="53">
        <v>10000</v>
      </c>
      <c r="O71" s="40">
        <v>-10000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32">
        <f t="shared" si="27"/>
        <v>40000</v>
      </c>
      <c r="AG71" s="31">
        <f t="shared" si="27"/>
        <v>-40250</v>
      </c>
      <c r="AH71" s="33">
        <f t="shared" si="28"/>
        <v>-250</v>
      </c>
      <c r="AI71" s="52">
        <v>0</v>
      </c>
      <c r="AJ71" s="33">
        <f t="shared" si="29"/>
        <v>-2160</v>
      </c>
      <c r="AK71" s="54">
        <v>-2160</v>
      </c>
      <c r="AL71" s="54">
        <v>0</v>
      </c>
    </row>
    <row r="72" spans="1:38">
      <c r="A72" s="49" t="s">
        <v>184</v>
      </c>
      <c r="B72" s="50" t="s">
        <v>185</v>
      </c>
      <c r="C72" s="50"/>
      <c r="D72" s="51"/>
      <c r="E72" s="32">
        <v>0</v>
      </c>
      <c r="F72" s="31">
        <v>2290</v>
      </c>
      <c r="G72" s="52">
        <f t="shared" si="26"/>
        <v>2290</v>
      </c>
      <c r="H72" s="53">
        <v>2000</v>
      </c>
      <c r="I72" s="40">
        <v>-4040</v>
      </c>
      <c r="J72" s="53">
        <v>2000</v>
      </c>
      <c r="K72" s="40">
        <v>0</v>
      </c>
      <c r="L72" s="53">
        <v>2000</v>
      </c>
      <c r="M72" s="40">
        <v>0</v>
      </c>
      <c r="N72" s="53">
        <v>2000</v>
      </c>
      <c r="O72" s="40">
        <v>-4000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32">
        <f t="shared" si="27"/>
        <v>8000</v>
      </c>
      <c r="AG72" s="31">
        <f t="shared" si="27"/>
        <v>-8040</v>
      </c>
      <c r="AH72" s="33">
        <f t="shared" si="28"/>
        <v>-40</v>
      </c>
      <c r="AI72" s="52">
        <v>0</v>
      </c>
      <c r="AJ72" s="33">
        <f t="shared" si="29"/>
        <v>2250</v>
      </c>
      <c r="AK72" s="54"/>
      <c r="AL72" s="54">
        <v>2250</v>
      </c>
    </row>
    <row r="73" spans="1:38">
      <c r="A73" s="34"/>
      <c r="B73" s="35"/>
      <c r="C73" s="35"/>
      <c r="D73" s="36"/>
      <c r="E73" s="92">
        <f t="shared" ref="E73:AL73" si="30">SUM(E66:E72)</f>
        <v>-1910</v>
      </c>
      <c r="F73" s="93">
        <f t="shared" si="30"/>
        <v>88874</v>
      </c>
      <c r="G73" s="94">
        <f t="shared" si="30"/>
        <v>86964</v>
      </c>
      <c r="H73" s="93">
        <f t="shared" si="30"/>
        <v>32000</v>
      </c>
      <c r="I73" s="93">
        <f t="shared" si="30"/>
        <v>-47560</v>
      </c>
      <c r="J73" s="93">
        <f t="shared" si="30"/>
        <v>32000</v>
      </c>
      <c r="K73" s="93">
        <f t="shared" si="30"/>
        <v>-19800</v>
      </c>
      <c r="L73" s="93">
        <f t="shared" si="30"/>
        <v>32000</v>
      </c>
      <c r="M73" s="94">
        <f t="shared" si="30"/>
        <v>-21300</v>
      </c>
      <c r="N73" s="93">
        <f t="shared" si="30"/>
        <v>32000</v>
      </c>
      <c r="O73" s="93">
        <f t="shared" si="30"/>
        <v>-37600</v>
      </c>
      <c r="P73" s="93">
        <f t="shared" si="30"/>
        <v>0</v>
      </c>
      <c r="Q73" s="93">
        <f t="shared" si="30"/>
        <v>0</v>
      </c>
      <c r="R73" s="93">
        <f t="shared" si="30"/>
        <v>0</v>
      </c>
      <c r="S73" s="93">
        <f t="shared" si="30"/>
        <v>0</v>
      </c>
      <c r="T73" s="93">
        <f t="shared" si="30"/>
        <v>0</v>
      </c>
      <c r="U73" s="93">
        <f t="shared" si="30"/>
        <v>0</v>
      </c>
      <c r="V73" s="93">
        <f t="shared" si="30"/>
        <v>0</v>
      </c>
      <c r="W73" s="93">
        <f t="shared" si="30"/>
        <v>0</v>
      </c>
      <c r="X73" s="93">
        <f t="shared" si="30"/>
        <v>0</v>
      </c>
      <c r="Y73" s="94">
        <f t="shared" si="30"/>
        <v>0</v>
      </c>
      <c r="Z73" s="93">
        <f t="shared" si="30"/>
        <v>0</v>
      </c>
      <c r="AA73" s="93">
        <f t="shared" si="30"/>
        <v>0</v>
      </c>
      <c r="AB73" s="93">
        <f t="shared" si="30"/>
        <v>0</v>
      </c>
      <c r="AC73" s="93">
        <f t="shared" si="30"/>
        <v>0</v>
      </c>
      <c r="AD73" s="93">
        <f t="shared" si="30"/>
        <v>0</v>
      </c>
      <c r="AE73" s="93">
        <f t="shared" si="30"/>
        <v>0</v>
      </c>
      <c r="AF73" s="92">
        <f t="shared" si="30"/>
        <v>128000</v>
      </c>
      <c r="AG73" s="93">
        <f t="shared" si="30"/>
        <v>-126260</v>
      </c>
      <c r="AH73" s="95">
        <f t="shared" si="30"/>
        <v>1740</v>
      </c>
      <c r="AI73" s="94">
        <f t="shared" si="30"/>
        <v>0</v>
      </c>
      <c r="AJ73" s="96">
        <f t="shared" si="30"/>
        <v>88704</v>
      </c>
      <c r="AK73" s="97">
        <f t="shared" si="30"/>
        <v>-10160</v>
      </c>
      <c r="AL73" s="97">
        <f t="shared" si="30"/>
        <v>98864</v>
      </c>
    </row>
    <row r="74" spans="1:38">
      <c r="A74" s="82" t="s">
        <v>186</v>
      </c>
      <c r="B74" s="35"/>
      <c r="C74" s="35"/>
      <c r="D74" s="36"/>
      <c r="E74" s="37"/>
      <c r="F74" s="38"/>
      <c r="G74" s="39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7"/>
      <c r="AG74" s="38"/>
      <c r="AH74" s="41"/>
      <c r="AI74" s="41"/>
      <c r="AJ74" s="41"/>
      <c r="AK74" s="42"/>
      <c r="AL74" s="42"/>
    </row>
    <row r="75" spans="1:38">
      <c r="A75" s="34" t="s">
        <v>187</v>
      </c>
      <c r="B75" s="35" t="s">
        <v>188</v>
      </c>
      <c r="C75" s="35"/>
      <c r="D75" s="36"/>
      <c r="E75" s="37">
        <v>0</v>
      </c>
      <c r="F75" s="38">
        <v>6981</v>
      </c>
      <c r="G75" s="39">
        <f>+E75+F75</f>
        <v>6981</v>
      </c>
      <c r="H75" s="40">
        <v>3000</v>
      </c>
      <c r="I75" s="40">
        <v>-1326</v>
      </c>
      <c r="J75" s="40">
        <v>3000</v>
      </c>
      <c r="K75" s="40">
        <v>-2326</v>
      </c>
      <c r="L75" s="40">
        <v>3000</v>
      </c>
      <c r="M75" s="40">
        <v>-2626</v>
      </c>
      <c r="N75" s="40">
        <v>3000</v>
      </c>
      <c r="O75" s="40">
        <v>-1326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0</v>
      </c>
      <c r="AD75" s="40">
        <v>0</v>
      </c>
      <c r="AE75" s="40">
        <v>0</v>
      </c>
      <c r="AF75" s="37">
        <f t="shared" ref="AF75:AG79" si="31">+H75+J75+L75+N75+P75+R75+T75+V75+X75+Z75+AB75+AD75</f>
        <v>12000</v>
      </c>
      <c r="AG75" s="38">
        <f t="shared" si="31"/>
        <v>-7604</v>
      </c>
      <c r="AH75" s="41">
        <f>+AF75+AG75</f>
        <v>4396</v>
      </c>
      <c r="AI75" s="39">
        <v>0</v>
      </c>
      <c r="AJ75" s="41">
        <f>+G75+AH75+AI75</f>
        <v>11377</v>
      </c>
      <c r="AK75" s="42">
        <v>0</v>
      </c>
      <c r="AL75" s="42">
        <v>11377</v>
      </c>
    </row>
    <row r="76" spans="1:38">
      <c r="A76" s="34" t="s">
        <v>189</v>
      </c>
      <c r="B76" s="35" t="s">
        <v>190</v>
      </c>
      <c r="C76" s="35"/>
      <c r="D76" s="36"/>
      <c r="E76" s="37">
        <v>-90</v>
      </c>
      <c r="F76" s="38">
        <v>0</v>
      </c>
      <c r="G76" s="39">
        <f>+E76+F76</f>
        <v>-90</v>
      </c>
      <c r="H76" s="40">
        <v>2400</v>
      </c>
      <c r="I76" s="40">
        <v>-2000</v>
      </c>
      <c r="J76" s="40">
        <v>2400</v>
      </c>
      <c r="K76" s="40">
        <v>-2000</v>
      </c>
      <c r="L76" s="40">
        <v>2400</v>
      </c>
      <c r="M76" s="40">
        <v>-2400</v>
      </c>
      <c r="N76" s="40">
        <v>2400</v>
      </c>
      <c r="O76" s="40">
        <v>-2400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0</v>
      </c>
      <c r="AD76" s="40">
        <v>0</v>
      </c>
      <c r="AE76" s="40">
        <v>0</v>
      </c>
      <c r="AF76" s="37">
        <f t="shared" si="31"/>
        <v>9600</v>
      </c>
      <c r="AG76" s="38">
        <f t="shared" si="31"/>
        <v>-8800</v>
      </c>
      <c r="AH76" s="41">
        <f>+AF76+AG76</f>
        <v>800</v>
      </c>
      <c r="AI76" s="39">
        <v>0</v>
      </c>
      <c r="AJ76" s="41">
        <f>+G76+AH76+AI76</f>
        <v>710</v>
      </c>
      <c r="AK76" s="42">
        <v>0</v>
      </c>
      <c r="AL76" s="42">
        <v>710</v>
      </c>
    </row>
    <row r="77" spans="1:38">
      <c r="A77" s="34" t="s">
        <v>191</v>
      </c>
      <c r="B77" s="35" t="s">
        <v>192</v>
      </c>
      <c r="C77" s="35"/>
      <c r="D77" s="36"/>
      <c r="E77" s="37">
        <f>+C77+D77</f>
        <v>0</v>
      </c>
      <c r="F77" s="38">
        <v>28500</v>
      </c>
      <c r="G77" s="39">
        <f>+E77+F77</f>
        <v>28500</v>
      </c>
      <c r="H77" s="40">
        <v>7000</v>
      </c>
      <c r="I77" s="40">
        <v>-5060</v>
      </c>
      <c r="J77" s="40">
        <v>7000</v>
      </c>
      <c r="K77" s="40">
        <v>-5450</v>
      </c>
      <c r="L77" s="40">
        <v>7000</v>
      </c>
      <c r="M77" s="40">
        <v>-4890</v>
      </c>
      <c r="N77" s="40">
        <v>7000</v>
      </c>
      <c r="O77" s="40">
        <v>-5030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37">
        <f t="shared" si="31"/>
        <v>28000</v>
      </c>
      <c r="AG77" s="38">
        <f t="shared" si="31"/>
        <v>-20430</v>
      </c>
      <c r="AH77" s="41">
        <f>+AF77+AG77</f>
        <v>7570</v>
      </c>
      <c r="AI77" s="39">
        <v>0</v>
      </c>
      <c r="AJ77" s="41">
        <f>+G77+AH77+AI77</f>
        <v>36070</v>
      </c>
      <c r="AK77" s="42"/>
      <c r="AL77" s="42">
        <v>36070</v>
      </c>
    </row>
    <row r="78" spans="1:38">
      <c r="A78" s="34" t="s">
        <v>193</v>
      </c>
      <c r="B78" s="35" t="s">
        <v>194</v>
      </c>
      <c r="C78" s="35"/>
      <c r="D78" s="36"/>
      <c r="E78" s="45">
        <v>-7350</v>
      </c>
      <c r="F78" s="46">
        <v>0</v>
      </c>
      <c r="G78" s="47">
        <f>+E78+F78</f>
        <v>-7350</v>
      </c>
      <c r="H78" s="48">
        <v>13000</v>
      </c>
      <c r="I78" s="40">
        <v>-13000</v>
      </c>
      <c r="J78" s="48">
        <v>13000</v>
      </c>
      <c r="K78" s="40">
        <v>-13000</v>
      </c>
      <c r="L78" s="48">
        <v>13000</v>
      </c>
      <c r="M78" s="40">
        <v>-13000</v>
      </c>
      <c r="N78" s="48">
        <v>13000</v>
      </c>
      <c r="O78" s="40">
        <v>-5650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5">
        <f t="shared" si="31"/>
        <v>52000</v>
      </c>
      <c r="AG78" s="46">
        <f t="shared" si="31"/>
        <v>-44650</v>
      </c>
      <c r="AH78" s="41">
        <f>+AF78+AG78</f>
        <v>7350</v>
      </c>
      <c r="AI78" s="47">
        <v>0</v>
      </c>
      <c r="AJ78" s="41">
        <f>+G78+AH78+AI78</f>
        <v>0</v>
      </c>
      <c r="AK78" s="42">
        <v>0</v>
      </c>
      <c r="AL78" s="42"/>
    </row>
    <row r="79" spans="1:38">
      <c r="A79" s="34" t="s">
        <v>195</v>
      </c>
      <c r="B79" s="35" t="s">
        <v>196</v>
      </c>
      <c r="C79" s="35"/>
      <c r="D79" s="36"/>
      <c r="E79" s="37">
        <v>0</v>
      </c>
      <c r="F79" s="38">
        <v>36504</v>
      </c>
      <c r="G79" s="39">
        <f>+E79+F79</f>
        <v>36504</v>
      </c>
      <c r="H79" s="40">
        <v>12000</v>
      </c>
      <c r="I79" s="40">
        <v>0</v>
      </c>
      <c r="J79" s="40">
        <v>12000</v>
      </c>
      <c r="K79" s="40">
        <v>-10000</v>
      </c>
      <c r="L79" s="40">
        <v>12000</v>
      </c>
      <c r="M79" s="40">
        <v>-13000</v>
      </c>
      <c r="N79" s="40">
        <v>12000</v>
      </c>
      <c r="O79" s="40">
        <v>-12000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0</v>
      </c>
      <c r="Y79" s="40">
        <v>0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37">
        <f t="shared" si="31"/>
        <v>48000</v>
      </c>
      <c r="AG79" s="38">
        <f t="shared" si="31"/>
        <v>-35000</v>
      </c>
      <c r="AH79" s="41">
        <f>+AF79+AG79</f>
        <v>13000</v>
      </c>
      <c r="AI79" s="39">
        <v>0</v>
      </c>
      <c r="AJ79" s="41">
        <f>+G79+AH79+AI79</f>
        <v>49504</v>
      </c>
      <c r="AK79" s="42">
        <v>0</v>
      </c>
      <c r="AL79" s="42">
        <v>49504</v>
      </c>
    </row>
    <row r="80" spans="1:38">
      <c r="A80" s="34"/>
      <c r="B80" s="35"/>
      <c r="C80" s="35"/>
      <c r="D80" s="36"/>
      <c r="E80" s="92">
        <f t="shared" ref="E80:AL80" si="32">SUM(E75:E79)</f>
        <v>-7440</v>
      </c>
      <c r="F80" s="93">
        <f t="shared" si="32"/>
        <v>71985</v>
      </c>
      <c r="G80" s="94">
        <f t="shared" si="32"/>
        <v>64545</v>
      </c>
      <c r="H80" s="93">
        <f t="shared" si="32"/>
        <v>37400</v>
      </c>
      <c r="I80" s="93">
        <f t="shared" si="32"/>
        <v>-21386</v>
      </c>
      <c r="J80" s="93">
        <f t="shared" si="32"/>
        <v>37400</v>
      </c>
      <c r="K80" s="93">
        <f t="shared" si="32"/>
        <v>-32776</v>
      </c>
      <c r="L80" s="93">
        <f t="shared" si="32"/>
        <v>37400</v>
      </c>
      <c r="M80" s="93">
        <f t="shared" si="32"/>
        <v>-35916</v>
      </c>
      <c r="N80" s="93">
        <f t="shared" si="32"/>
        <v>37400</v>
      </c>
      <c r="O80" s="93">
        <f t="shared" si="32"/>
        <v>-26406</v>
      </c>
      <c r="P80" s="93">
        <f t="shared" si="32"/>
        <v>0</v>
      </c>
      <c r="Q80" s="93">
        <f t="shared" si="32"/>
        <v>0</v>
      </c>
      <c r="R80" s="93">
        <f t="shared" si="32"/>
        <v>0</v>
      </c>
      <c r="S80" s="93">
        <f t="shared" si="32"/>
        <v>0</v>
      </c>
      <c r="T80" s="93">
        <f t="shared" si="32"/>
        <v>0</v>
      </c>
      <c r="U80" s="93">
        <f t="shared" si="32"/>
        <v>0</v>
      </c>
      <c r="V80" s="93">
        <f t="shared" si="32"/>
        <v>0</v>
      </c>
      <c r="W80" s="93">
        <f t="shared" si="32"/>
        <v>0</v>
      </c>
      <c r="X80" s="93">
        <f t="shared" si="32"/>
        <v>0</v>
      </c>
      <c r="Y80" s="93">
        <f t="shared" si="32"/>
        <v>0</v>
      </c>
      <c r="Z80" s="93">
        <f t="shared" si="32"/>
        <v>0</v>
      </c>
      <c r="AA80" s="93">
        <f t="shared" si="32"/>
        <v>0</v>
      </c>
      <c r="AB80" s="93">
        <f t="shared" si="32"/>
        <v>0</v>
      </c>
      <c r="AC80" s="93">
        <f t="shared" si="32"/>
        <v>0</v>
      </c>
      <c r="AD80" s="93">
        <f t="shared" si="32"/>
        <v>0</v>
      </c>
      <c r="AE80" s="94">
        <f t="shared" si="32"/>
        <v>0</v>
      </c>
      <c r="AF80" s="92">
        <f t="shared" si="32"/>
        <v>149600</v>
      </c>
      <c r="AG80" s="93">
        <f t="shared" si="32"/>
        <v>-116484</v>
      </c>
      <c r="AH80" s="95">
        <f t="shared" si="32"/>
        <v>33116</v>
      </c>
      <c r="AI80" s="95">
        <f t="shared" si="32"/>
        <v>0</v>
      </c>
      <c r="AJ80" s="96">
        <f t="shared" si="32"/>
        <v>97661</v>
      </c>
      <c r="AK80" s="97">
        <f t="shared" si="32"/>
        <v>0</v>
      </c>
      <c r="AL80" s="97">
        <f t="shared" si="32"/>
        <v>97661</v>
      </c>
    </row>
    <row r="81" spans="1:38">
      <c r="A81" s="82" t="s">
        <v>197</v>
      </c>
      <c r="B81" s="35"/>
      <c r="C81" s="35"/>
      <c r="D81" s="36"/>
      <c r="E81" s="37"/>
      <c r="F81" s="38"/>
      <c r="G81" s="39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37"/>
      <c r="AG81" s="38"/>
      <c r="AH81" s="41"/>
      <c r="AI81" s="98"/>
      <c r="AJ81" s="99"/>
      <c r="AK81" s="100"/>
      <c r="AL81" s="100"/>
    </row>
    <row r="82" spans="1:38">
      <c r="A82" s="34" t="s">
        <v>198</v>
      </c>
      <c r="B82" s="35" t="s">
        <v>199</v>
      </c>
      <c r="C82" s="35"/>
      <c r="D82" s="36"/>
      <c r="E82" s="37">
        <v>0</v>
      </c>
      <c r="F82" s="38">
        <v>0</v>
      </c>
      <c r="G82" s="39">
        <f t="shared" ref="G82:G89" si="33">+E82+F82</f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40">
        <v>0</v>
      </c>
      <c r="Y82" s="40">
        <v>0</v>
      </c>
      <c r="Z82" s="40">
        <v>0</v>
      </c>
      <c r="AA82" s="40">
        <v>0</v>
      </c>
      <c r="AB82" s="40">
        <v>0</v>
      </c>
      <c r="AC82" s="40">
        <v>0</v>
      </c>
      <c r="AD82" s="40">
        <v>0</v>
      </c>
      <c r="AE82" s="40">
        <v>0</v>
      </c>
      <c r="AF82" s="37">
        <f t="shared" ref="AF82:AG96" si="34">+H82+J82+L82+N82+P82+R82+T82+V82+X82+Z82+AB82+AD82</f>
        <v>0</v>
      </c>
      <c r="AG82" s="38">
        <f t="shared" si="34"/>
        <v>0</v>
      </c>
      <c r="AH82" s="41">
        <f t="shared" ref="AH82:AH96" si="35">+AF82+AG82</f>
        <v>0</v>
      </c>
      <c r="AI82" s="101">
        <v>0</v>
      </c>
      <c r="AJ82" s="99">
        <f t="shared" ref="AJ82:AJ96" si="36">+G82+AH82+AI82</f>
        <v>0</v>
      </c>
      <c r="AK82" s="102">
        <v>0</v>
      </c>
      <c r="AL82" s="102">
        <v>0</v>
      </c>
    </row>
    <row r="83" spans="1:38">
      <c r="A83" s="34" t="s">
        <v>200</v>
      </c>
      <c r="B83" s="35" t="s">
        <v>201</v>
      </c>
      <c r="C83" s="35"/>
      <c r="D83" s="36"/>
      <c r="E83" s="37">
        <f t="shared" ref="E83:E89" si="37">+C83+D83</f>
        <v>0</v>
      </c>
      <c r="F83" s="38">
        <v>21449</v>
      </c>
      <c r="G83" s="39">
        <f t="shared" si="33"/>
        <v>21449</v>
      </c>
      <c r="H83" s="40">
        <v>3250</v>
      </c>
      <c r="I83" s="40">
        <v>-3250</v>
      </c>
      <c r="J83" s="40">
        <v>3250</v>
      </c>
      <c r="K83" s="40">
        <v>-3250</v>
      </c>
      <c r="L83" s="40">
        <v>3250</v>
      </c>
      <c r="M83" s="40">
        <v>0</v>
      </c>
      <c r="N83" s="40">
        <v>3250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v>0</v>
      </c>
      <c r="AB83" s="40">
        <v>0</v>
      </c>
      <c r="AC83" s="40">
        <v>0</v>
      </c>
      <c r="AD83" s="40">
        <v>0</v>
      </c>
      <c r="AE83" s="40">
        <v>0</v>
      </c>
      <c r="AF83" s="37">
        <f t="shared" si="34"/>
        <v>13000</v>
      </c>
      <c r="AG83" s="38">
        <f t="shared" si="34"/>
        <v>-6500</v>
      </c>
      <c r="AH83" s="41">
        <f t="shared" si="35"/>
        <v>6500</v>
      </c>
      <c r="AI83" s="101">
        <v>0</v>
      </c>
      <c r="AJ83" s="99">
        <f t="shared" si="36"/>
        <v>27949</v>
      </c>
      <c r="AK83" s="102">
        <v>0</v>
      </c>
      <c r="AL83" s="102">
        <v>27949</v>
      </c>
    </row>
    <row r="84" spans="1:38">
      <c r="A84" s="34" t="s">
        <v>202</v>
      </c>
      <c r="B84" s="35" t="s">
        <v>203</v>
      </c>
      <c r="C84" s="35"/>
      <c r="D84" s="36"/>
      <c r="E84" s="37">
        <f t="shared" si="37"/>
        <v>0</v>
      </c>
      <c r="F84" s="38">
        <v>82893</v>
      </c>
      <c r="G84" s="39">
        <f t="shared" si="33"/>
        <v>82893</v>
      </c>
      <c r="H84" s="40">
        <v>3250</v>
      </c>
      <c r="I84" s="40">
        <v>0</v>
      </c>
      <c r="J84" s="40">
        <v>3250</v>
      </c>
      <c r="K84" s="40">
        <v>0</v>
      </c>
      <c r="L84" s="40">
        <v>3250</v>
      </c>
      <c r="M84" s="40">
        <v>0</v>
      </c>
      <c r="N84" s="40">
        <v>3250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37">
        <f t="shared" si="34"/>
        <v>13000</v>
      </c>
      <c r="AG84" s="38">
        <f t="shared" si="34"/>
        <v>0</v>
      </c>
      <c r="AH84" s="41">
        <f t="shared" si="35"/>
        <v>13000</v>
      </c>
      <c r="AI84" s="101">
        <v>0</v>
      </c>
      <c r="AJ84" s="99">
        <f t="shared" si="36"/>
        <v>95893</v>
      </c>
      <c r="AK84" s="102">
        <v>0</v>
      </c>
      <c r="AL84" s="102">
        <f>+AJ84</f>
        <v>95893</v>
      </c>
    </row>
    <row r="85" spans="1:38">
      <c r="A85" s="34" t="s">
        <v>204</v>
      </c>
      <c r="B85" s="35" t="s">
        <v>205</v>
      </c>
      <c r="C85" s="35"/>
      <c r="D85" s="36"/>
      <c r="E85" s="37">
        <v>0</v>
      </c>
      <c r="F85" s="38">
        <v>0</v>
      </c>
      <c r="G85" s="39">
        <f t="shared" si="33"/>
        <v>0</v>
      </c>
      <c r="H85" s="40">
        <v>3250</v>
      </c>
      <c r="I85" s="40">
        <v>-6500</v>
      </c>
      <c r="J85" s="40">
        <v>3250</v>
      </c>
      <c r="K85" s="40">
        <v>-3250</v>
      </c>
      <c r="L85" s="40">
        <v>3250</v>
      </c>
      <c r="M85" s="40">
        <v>-3250</v>
      </c>
      <c r="N85" s="40">
        <v>3250</v>
      </c>
      <c r="O85" s="40">
        <v>-3250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40">
        <v>0</v>
      </c>
      <c r="Y85" s="40">
        <v>0</v>
      </c>
      <c r="Z85" s="40">
        <v>0</v>
      </c>
      <c r="AA85" s="40">
        <v>0</v>
      </c>
      <c r="AB85" s="40">
        <v>0</v>
      </c>
      <c r="AC85" s="40">
        <v>0</v>
      </c>
      <c r="AD85" s="40">
        <v>0</v>
      </c>
      <c r="AE85" s="40">
        <v>0</v>
      </c>
      <c r="AF85" s="37">
        <f t="shared" si="34"/>
        <v>13000</v>
      </c>
      <c r="AG85" s="38">
        <f t="shared" si="34"/>
        <v>-16250</v>
      </c>
      <c r="AH85" s="41">
        <f t="shared" si="35"/>
        <v>-3250</v>
      </c>
      <c r="AI85" s="101">
        <v>0</v>
      </c>
      <c r="AJ85" s="99">
        <f t="shared" si="36"/>
        <v>-3250</v>
      </c>
      <c r="AK85" s="102">
        <v>-3250</v>
      </c>
      <c r="AL85" s="102">
        <v>0</v>
      </c>
    </row>
    <row r="86" spans="1:38">
      <c r="A86" s="34" t="s">
        <v>206</v>
      </c>
      <c r="B86" s="35" t="s">
        <v>207</v>
      </c>
      <c r="C86" s="35"/>
      <c r="D86" s="36"/>
      <c r="E86" s="37">
        <f t="shared" si="37"/>
        <v>0</v>
      </c>
      <c r="F86" s="38">
        <v>17472</v>
      </c>
      <c r="G86" s="39">
        <f t="shared" si="33"/>
        <v>17472</v>
      </c>
      <c r="H86" s="40">
        <v>417</v>
      </c>
      <c r="I86" s="40">
        <v>0</v>
      </c>
      <c r="J86" s="40">
        <v>417</v>
      </c>
      <c r="K86" s="40">
        <v>0</v>
      </c>
      <c r="L86" s="40">
        <v>417</v>
      </c>
      <c r="M86" s="40">
        <v>0</v>
      </c>
      <c r="N86" s="40">
        <v>417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40">
        <v>0</v>
      </c>
      <c r="Y86" s="40">
        <v>0</v>
      </c>
      <c r="Z86" s="40">
        <v>0</v>
      </c>
      <c r="AA86" s="40">
        <v>0</v>
      </c>
      <c r="AB86" s="40">
        <v>0</v>
      </c>
      <c r="AC86" s="40">
        <v>0</v>
      </c>
      <c r="AD86" s="40">
        <v>0</v>
      </c>
      <c r="AE86" s="40">
        <v>0</v>
      </c>
      <c r="AF86" s="37">
        <f t="shared" si="34"/>
        <v>1668</v>
      </c>
      <c r="AG86" s="38">
        <f t="shared" si="34"/>
        <v>0</v>
      </c>
      <c r="AH86" s="41">
        <f t="shared" si="35"/>
        <v>1668</v>
      </c>
      <c r="AI86" s="101">
        <v>0</v>
      </c>
      <c r="AJ86" s="99">
        <f t="shared" si="36"/>
        <v>19140</v>
      </c>
      <c r="AK86" s="102">
        <v>0</v>
      </c>
      <c r="AL86" s="102">
        <v>19140</v>
      </c>
    </row>
    <row r="87" spans="1:38">
      <c r="A87" s="34" t="s">
        <v>208</v>
      </c>
      <c r="B87" s="35" t="s">
        <v>209</v>
      </c>
      <c r="C87" s="35"/>
      <c r="D87" s="36"/>
      <c r="E87" s="37">
        <f t="shared" si="37"/>
        <v>0</v>
      </c>
      <c r="F87" s="38">
        <v>20583</v>
      </c>
      <c r="G87" s="39">
        <f t="shared" si="33"/>
        <v>20583</v>
      </c>
      <c r="H87" s="40">
        <v>667</v>
      </c>
      <c r="I87" s="40">
        <v>-960</v>
      </c>
      <c r="J87" s="40">
        <v>667</v>
      </c>
      <c r="K87" s="40">
        <v>-860</v>
      </c>
      <c r="L87" s="40">
        <v>667</v>
      </c>
      <c r="M87" s="40">
        <v>-860</v>
      </c>
      <c r="N87" s="40">
        <v>667</v>
      </c>
      <c r="O87" s="40">
        <v>-860</v>
      </c>
      <c r="P87" s="40">
        <v>0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40">
        <v>0</v>
      </c>
      <c r="Y87" s="40">
        <v>0</v>
      </c>
      <c r="Z87" s="40">
        <v>0</v>
      </c>
      <c r="AA87" s="40">
        <v>0</v>
      </c>
      <c r="AB87" s="40">
        <v>0</v>
      </c>
      <c r="AC87" s="40">
        <v>0</v>
      </c>
      <c r="AD87" s="40">
        <v>0</v>
      </c>
      <c r="AE87" s="40">
        <v>0</v>
      </c>
      <c r="AF87" s="37">
        <f t="shared" si="34"/>
        <v>2668</v>
      </c>
      <c r="AG87" s="38">
        <f t="shared" si="34"/>
        <v>-3540</v>
      </c>
      <c r="AH87" s="41">
        <f t="shared" si="35"/>
        <v>-872</v>
      </c>
      <c r="AI87" s="101">
        <v>0</v>
      </c>
      <c r="AJ87" s="99">
        <f t="shared" si="36"/>
        <v>19711</v>
      </c>
      <c r="AK87" s="102">
        <v>0</v>
      </c>
      <c r="AL87" s="102">
        <v>19711</v>
      </c>
    </row>
    <row r="88" spans="1:38">
      <c r="A88" s="34" t="s">
        <v>210</v>
      </c>
      <c r="B88" s="35" t="s">
        <v>211</v>
      </c>
      <c r="C88" s="35"/>
      <c r="D88" s="36"/>
      <c r="E88" s="37">
        <v>0</v>
      </c>
      <c r="F88" s="38">
        <v>5268</v>
      </c>
      <c r="G88" s="39">
        <f t="shared" si="33"/>
        <v>5268</v>
      </c>
      <c r="H88" s="40">
        <v>1000</v>
      </c>
      <c r="I88" s="40">
        <v>-1000</v>
      </c>
      <c r="J88" s="40">
        <v>1000</v>
      </c>
      <c r="K88" s="40">
        <v>-1000</v>
      </c>
      <c r="L88" s="40">
        <v>1000</v>
      </c>
      <c r="M88" s="40">
        <v>-1000</v>
      </c>
      <c r="N88" s="40">
        <v>1000</v>
      </c>
      <c r="O88" s="40">
        <v>-1000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40">
        <v>0</v>
      </c>
      <c r="Y88" s="40">
        <v>0</v>
      </c>
      <c r="Z88" s="40">
        <v>0</v>
      </c>
      <c r="AA88" s="40">
        <v>0</v>
      </c>
      <c r="AB88" s="40">
        <v>0</v>
      </c>
      <c r="AC88" s="40">
        <v>0</v>
      </c>
      <c r="AD88" s="40">
        <v>0</v>
      </c>
      <c r="AE88" s="40">
        <v>0</v>
      </c>
      <c r="AF88" s="37">
        <f t="shared" si="34"/>
        <v>4000</v>
      </c>
      <c r="AG88" s="38">
        <f t="shared" si="34"/>
        <v>-4000</v>
      </c>
      <c r="AH88" s="41">
        <f t="shared" si="35"/>
        <v>0</v>
      </c>
      <c r="AI88" s="101">
        <v>0</v>
      </c>
      <c r="AJ88" s="99">
        <f t="shared" si="36"/>
        <v>5268</v>
      </c>
      <c r="AK88" s="102"/>
      <c r="AL88" s="102">
        <v>5268</v>
      </c>
    </row>
    <row r="89" spans="1:38">
      <c r="A89" s="34" t="s">
        <v>212</v>
      </c>
      <c r="B89" s="35" t="s">
        <v>213</v>
      </c>
      <c r="C89" s="35"/>
      <c r="D89" s="35"/>
      <c r="E89" s="45">
        <f t="shared" si="37"/>
        <v>0</v>
      </c>
      <c r="F89" s="46">
        <v>24658</v>
      </c>
      <c r="G89" s="47">
        <f t="shared" si="33"/>
        <v>24658</v>
      </c>
      <c r="H89" s="48">
        <v>1000</v>
      </c>
      <c r="I89" s="40">
        <v>0</v>
      </c>
      <c r="J89" s="48">
        <v>1000</v>
      </c>
      <c r="K89" s="40">
        <v>-1000</v>
      </c>
      <c r="L89" s="48">
        <v>1000</v>
      </c>
      <c r="M89" s="40">
        <v>0</v>
      </c>
      <c r="N89" s="48">
        <v>1000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40">
        <v>0</v>
      </c>
      <c r="AD89" s="40">
        <v>0</v>
      </c>
      <c r="AE89" s="40">
        <v>0</v>
      </c>
      <c r="AF89" s="45">
        <f t="shared" si="34"/>
        <v>4000</v>
      </c>
      <c r="AG89" s="46">
        <f t="shared" si="34"/>
        <v>-1000</v>
      </c>
      <c r="AH89" s="41">
        <f t="shared" si="35"/>
        <v>3000</v>
      </c>
      <c r="AI89" s="103">
        <v>0</v>
      </c>
      <c r="AJ89" s="99">
        <f t="shared" si="36"/>
        <v>27658</v>
      </c>
      <c r="AK89" s="102">
        <v>0</v>
      </c>
      <c r="AL89" s="102">
        <v>27658</v>
      </c>
    </row>
    <row r="90" spans="1:38">
      <c r="A90" s="55"/>
      <c r="B90" s="50"/>
      <c r="C90" s="50"/>
      <c r="D90" s="50"/>
      <c r="E90" s="73">
        <f t="shared" ref="E90:AL90" si="38">SUM(E82:E89)</f>
        <v>0</v>
      </c>
      <c r="F90" s="75">
        <f t="shared" si="38"/>
        <v>172323</v>
      </c>
      <c r="G90" s="74">
        <f t="shared" si="38"/>
        <v>172323</v>
      </c>
      <c r="H90" s="75">
        <f t="shared" si="38"/>
        <v>12834</v>
      </c>
      <c r="I90" s="75">
        <f t="shared" si="38"/>
        <v>-11710</v>
      </c>
      <c r="J90" s="75">
        <f t="shared" si="38"/>
        <v>12834</v>
      </c>
      <c r="K90" s="75">
        <f t="shared" si="38"/>
        <v>-9360</v>
      </c>
      <c r="L90" s="75">
        <f t="shared" si="38"/>
        <v>12834</v>
      </c>
      <c r="M90" s="75">
        <f t="shared" si="38"/>
        <v>-5110</v>
      </c>
      <c r="N90" s="75">
        <f t="shared" si="38"/>
        <v>12834</v>
      </c>
      <c r="O90" s="75">
        <f t="shared" si="38"/>
        <v>-5110</v>
      </c>
      <c r="P90" s="75">
        <f t="shared" si="38"/>
        <v>0</v>
      </c>
      <c r="Q90" s="75">
        <f t="shared" si="38"/>
        <v>0</v>
      </c>
      <c r="R90" s="75">
        <f t="shared" si="38"/>
        <v>0</v>
      </c>
      <c r="S90" s="75">
        <f t="shared" si="38"/>
        <v>0</v>
      </c>
      <c r="T90" s="75">
        <f t="shared" si="38"/>
        <v>0</v>
      </c>
      <c r="U90" s="75">
        <f t="shared" si="38"/>
        <v>0</v>
      </c>
      <c r="V90" s="75">
        <f t="shared" si="38"/>
        <v>0</v>
      </c>
      <c r="W90" s="75">
        <f t="shared" si="38"/>
        <v>0</v>
      </c>
      <c r="X90" s="75">
        <f t="shared" si="38"/>
        <v>0</v>
      </c>
      <c r="Y90" s="75">
        <f t="shared" si="38"/>
        <v>0</v>
      </c>
      <c r="Z90" s="75">
        <f t="shared" si="38"/>
        <v>0</v>
      </c>
      <c r="AA90" s="75">
        <f t="shared" si="38"/>
        <v>0</v>
      </c>
      <c r="AB90" s="75">
        <f t="shared" si="38"/>
        <v>0</v>
      </c>
      <c r="AC90" s="75">
        <f t="shared" si="38"/>
        <v>0</v>
      </c>
      <c r="AD90" s="75">
        <f t="shared" si="38"/>
        <v>0</v>
      </c>
      <c r="AE90" s="75">
        <f t="shared" si="38"/>
        <v>0</v>
      </c>
      <c r="AF90" s="73">
        <f t="shared" si="38"/>
        <v>51336</v>
      </c>
      <c r="AG90" s="75">
        <f t="shared" si="38"/>
        <v>-31290</v>
      </c>
      <c r="AH90" s="74">
        <f t="shared" si="38"/>
        <v>20046</v>
      </c>
      <c r="AI90" s="104">
        <f t="shared" si="38"/>
        <v>0</v>
      </c>
      <c r="AJ90" s="75">
        <f t="shared" si="38"/>
        <v>192369</v>
      </c>
      <c r="AK90" s="104">
        <f t="shared" si="38"/>
        <v>-3250</v>
      </c>
      <c r="AL90" s="104">
        <f t="shared" si="38"/>
        <v>195619</v>
      </c>
    </row>
    <row r="91" spans="1:38">
      <c r="A91" s="105" t="s">
        <v>214</v>
      </c>
      <c r="B91" s="50"/>
      <c r="C91" s="50"/>
      <c r="D91" s="50"/>
      <c r="E91" s="32"/>
      <c r="F91" s="31"/>
      <c r="G91" s="52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2"/>
      <c r="AG91" s="31"/>
      <c r="AH91" s="31"/>
      <c r="AI91" s="106"/>
      <c r="AJ91" s="106"/>
      <c r="AK91" s="106"/>
      <c r="AL91" s="106"/>
    </row>
    <row r="92" spans="1:38">
      <c r="A92" s="67" t="s">
        <v>215</v>
      </c>
      <c r="B92" s="35" t="s">
        <v>216</v>
      </c>
      <c r="C92" s="50"/>
      <c r="D92" s="50"/>
      <c r="E92" s="32">
        <f t="shared" ref="E92:G96" si="39">+C92+D92</f>
        <v>0</v>
      </c>
      <c r="F92" s="31">
        <v>28110</v>
      </c>
      <c r="G92" s="52">
        <f t="shared" si="39"/>
        <v>28110</v>
      </c>
      <c r="H92" s="53">
        <v>2000</v>
      </c>
      <c r="I92" s="40">
        <v>-1450</v>
      </c>
      <c r="J92" s="53">
        <v>2000</v>
      </c>
      <c r="K92" s="40">
        <v>-5500</v>
      </c>
      <c r="L92" s="53">
        <v>2000</v>
      </c>
      <c r="M92" s="40">
        <v>-4500</v>
      </c>
      <c r="N92" s="53">
        <v>2000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0</v>
      </c>
      <c r="Y92" s="40">
        <v>0</v>
      </c>
      <c r="Z92" s="40">
        <v>0</v>
      </c>
      <c r="AA92" s="40">
        <v>0</v>
      </c>
      <c r="AB92" s="40">
        <v>0</v>
      </c>
      <c r="AC92" s="40">
        <v>0</v>
      </c>
      <c r="AD92" s="40">
        <v>0</v>
      </c>
      <c r="AE92" s="40">
        <v>0</v>
      </c>
      <c r="AF92" s="32">
        <f t="shared" si="34"/>
        <v>8000</v>
      </c>
      <c r="AG92" s="31">
        <f t="shared" si="34"/>
        <v>-11450</v>
      </c>
      <c r="AH92" s="89">
        <f t="shared" si="35"/>
        <v>-3450</v>
      </c>
      <c r="AI92" s="107">
        <v>0</v>
      </c>
      <c r="AJ92" s="108">
        <f t="shared" si="36"/>
        <v>24660</v>
      </c>
      <c r="AK92" s="109">
        <v>0</v>
      </c>
      <c r="AL92" s="109">
        <v>24660</v>
      </c>
    </row>
    <row r="93" spans="1:38">
      <c r="A93" s="55" t="s">
        <v>217</v>
      </c>
      <c r="B93" s="35" t="s">
        <v>218</v>
      </c>
      <c r="C93" s="50"/>
      <c r="D93" s="50"/>
      <c r="E93" s="32">
        <f t="shared" si="39"/>
        <v>0</v>
      </c>
      <c r="F93" s="31">
        <v>500</v>
      </c>
      <c r="G93" s="52">
        <f t="shared" si="39"/>
        <v>500</v>
      </c>
      <c r="H93" s="53">
        <v>2000</v>
      </c>
      <c r="I93" s="40">
        <v>-500</v>
      </c>
      <c r="J93" s="53">
        <v>2000</v>
      </c>
      <c r="K93" s="40">
        <v>-4000</v>
      </c>
      <c r="L93" s="53">
        <v>2000</v>
      </c>
      <c r="M93" s="40">
        <v>-2000</v>
      </c>
      <c r="N93" s="53">
        <v>2000</v>
      </c>
      <c r="O93" s="40">
        <v>-2000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0</v>
      </c>
      <c r="Y93" s="40">
        <v>0</v>
      </c>
      <c r="Z93" s="40">
        <v>0</v>
      </c>
      <c r="AA93" s="40">
        <v>0</v>
      </c>
      <c r="AB93" s="40">
        <v>0</v>
      </c>
      <c r="AC93" s="40">
        <v>0</v>
      </c>
      <c r="AD93" s="40">
        <v>0</v>
      </c>
      <c r="AE93" s="40">
        <v>0</v>
      </c>
      <c r="AF93" s="32">
        <f t="shared" si="34"/>
        <v>8000</v>
      </c>
      <c r="AG93" s="31">
        <f t="shared" si="34"/>
        <v>-8500</v>
      </c>
      <c r="AH93" s="89">
        <f t="shared" si="35"/>
        <v>-500</v>
      </c>
      <c r="AI93" s="107">
        <v>0</v>
      </c>
      <c r="AJ93" s="108">
        <f t="shared" si="36"/>
        <v>0</v>
      </c>
      <c r="AK93" s="109">
        <v>0</v>
      </c>
      <c r="AL93" s="109">
        <v>0</v>
      </c>
    </row>
    <row r="94" spans="1:38">
      <c r="A94" s="55" t="s">
        <v>219</v>
      </c>
      <c r="B94" s="35" t="s">
        <v>220</v>
      </c>
      <c r="C94" s="50"/>
      <c r="D94" s="50"/>
      <c r="E94" s="32">
        <f t="shared" si="39"/>
        <v>0</v>
      </c>
      <c r="F94" s="31">
        <v>55150</v>
      </c>
      <c r="G94" s="52">
        <f t="shared" si="39"/>
        <v>55150</v>
      </c>
      <c r="H94" s="53">
        <v>2000</v>
      </c>
      <c r="I94" s="40">
        <v>0</v>
      </c>
      <c r="J94" s="53">
        <v>2000</v>
      </c>
      <c r="K94" s="40">
        <v>0</v>
      </c>
      <c r="L94" s="53">
        <v>2000</v>
      </c>
      <c r="M94" s="40">
        <v>0</v>
      </c>
      <c r="N94" s="53">
        <v>2000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40">
        <v>0</v>
      </c>
      <c r="Y94" s="40">
        <v>0</v>
      </c>
      <c r="Z94" s="40">
        <v>0</v>
      </c>
      <c r="AA94" s="40">
        <v>0</v>
      </c>
      <c r="AB94" s="40">
        <v>0</v>
      </c>
      <c r="AC94" s="40">
        <v>0</v>
      </c>
      <c r="AD94" s="40">
        <v>0</v>
      </c>
      <c r="AE94" s="40">
        <v>0</v>
      </c>
      <c r="AF94" s="32">
        <f t="shared" si="34"/>
        <v>8000</v>
      </c>
      <c r="AG94" s="31">
        <f t="shared" si="34"/>
        <v>0</v>
      </c>
      <c r="AH94" s="89">
        <f t="shared" si="35"/>
        <v>8000</v>
      </c>
      <c r="AI94" s="107">
        <v>0</v>
      </c>
      <c r="AJ94" s="108">
        <f t="shared" si="36"/>
        <v>63150</v>
      </c>
      <c r="AK94" s="109">
        <v>0</v>
      </c>
      <c r="AL94" s="109">
        <v>63150</v>
      </c>
    </row>
    <row r="95" spans="1:38">
      <c r="A95" s="55" t="s">
        <v>221</v>
      </c>
      <c r="B95" s="35" t="s">
        <v>222</v>
      </c>
      <c r="C95" s="50"/>
      <c r="D95" s="50"/>
      <c r="E95" s="32">
        <v>0</v>
      </c>
      <c r="F95" s="31">
        <v>2000</v>
      </c>
      <c r="G95" s="52">
        <f t="shared" si="39"/>
        <v>2000</v>
      </c>
      <c r="H95" s="53">
        <v>2000</v>
      </c>
      <c r="I95" s="40">
        <v>-2000</v>
      </c>
      <c r="J95" s="53">
        <v>2000</v>
      </c>
      <c r="K95" s="40">
        <v>-2000</v>
      </c>
      <c r="L95" s="53">
        <v>2000</v>
      </c>
      <c r="M95" s="40">
        <v>-2000</v>
      </c>
      <c r="N95" s="53">
        <v>2000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0</v>
      </c>
      <c r="Y95" s="40">
        <v>0</v>
      </c>
      <c r="Z95" s="40">
        <v>0</v>
      </c>
      <c r="AA95" s="40">
        <v>0</v>
      </c>
      <c r="AB95" s="40">
        <v>0</v>
      </c>
      <c r="AC95" s="40">
        <v>0</v>
      </c>
      <c r="AD95" s="40">
        <v>0</v>
      </c>
      <c r="AE95" s="40">
        <v>0</v>
      </c>
      <c r="AF95" s="32">
        <f t="shared" si="34"/>
        <v>8000</v>
      </c>
      <c r="AG95" s="31">
        <f t="shared" si="34"/>
        <v>-6000</v>
      </c>
      <c r="AH95" s="89">
        <f t="shared" si="35"/>
        <v>2000</v>
      </c>
      <c r="AI95" s="107">
        <v>0</v>
      </c>
      <c r="AJ95" s="108">
        <f t="shared" si="36"/>
        <v>4000</v>
      </c>
      <c r="AK95" s="109">
        <v>0</v>
      </c>
      <c r="AL95" s="109">
        <v>4000</v>
      </c>
    </row>
    <row r="96" spans="1:38">
      <c r="A96" s="71" t="s">
        <v>223</v>
      </c>
      <c r="B96" s="50" t="s">
        <v>224</v>
      </c>
      <c r="C96" s="50"/>
      <c r="D96" s="51"/>
      <c r="E96" s="79">
        <f t="shared" si="39"/>
        <v>0</v>
      </c>
      <c r="F96" s="56">
        <v>3000</v>
      </c>
      <c r="G96" s="110">
        <f t="shared" si="39"/>
        <v>3000</v>
      </c>
      <c r="H96" s="53">
        <v>2000</v>
      </c>
      <c r="I96" s="40">
        <v>-1000</v>
      </c>
      <c r="J96" s="53">
        <v>2000</v>
      </c>
      <c r="K96" s="40">
        <v>-2000</v>
      </c>
      <c r="L96" s="53">
        <v>2000</v>
      </c>
      <c r="M96" s="40">
        <v>0</v>
      </c>
      <c r="N96" s="53">
        <v>2000</v>
      </c>
      <c r="O96" s="40">
        <v>-2000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  <c r="W96" s="40">
        <v>0</v>
      </c>
      <c r="X96" s="40">
        <v>0</v>
      </c>
      <c r="Y96" s="40">
        <v>0</v>
      </c>
      <c r="Z96" s="40">
        <v>0</v>
      </c>
      <c r="AA96" s="40">
        <v>0</v>
      </c>
      <c r="AB96" s="40">
        <v>0</v>
      </c>
      <c r="AC96" s="40">
        <v>0</v>
      </c>
      <c r="AD96" s="40">
        <v>0</v>
      </c>
      <c r="AE96" s="40">
        <v>0</v>
      </c>
      <c r="AF96" s="32">
        <f t="shared" si="34"/>
        <v>8000</v>
      </c>
      <c r="AG96" s="31">
        <f t="shared" si="34"/>
        <v>-5000</v>
      </c>
      <c r="AH96" s="89">
        <f t="shared" si="35"/>
        <v>3000</v>
      </c>
      <c r="AI96" s="107">
        <v>0</v>
      </c>
      <c r="AJ96" s="108">
        <f t="shared" si="36"/>
        <v>6000</v>
      </c>
      <c r="AK96" s="109">
        <v>0</v>
      </c>
      <c r="AL96" s="109">
        <v>6000</v>
      </c>
    </row>
    <row r="97" spans="1:38">
      <c r="A97" s="67"/>
      <c r="B97" s="50"/>
      <c r="C97" s="50"/>
      <c r="D97" s="51"/>
      <c r="E97" s="75">
        <f>SUM(E92:E96)</f>
        <v>0</v>
      </c>
      <c r="F97" s="75">
        <f t="shared" ref="F97:AL97" si="40">SUM(F92:F96)</f>
        <v>88760</v>
      </c>
      <c r="G97" s="75">
        <f t="shared" si="40"/>
        <v>88760</v>
      </c>
      <c r="H97" s="75">
        <f t="shared" si="40"/>
        <v>10000</v>
      </c>
      <c r="I97" s="75">
        <f t="shared" si="40"/>
        <v>-4950</v>
      </c>
      <c r="J97" s="75">
        <f t="shared" si="40"/>
        <v>10000</v>
      </c>
      <c r="K97" s="75">
        <f t="shared" si="40"/>
        <v>-13500</v>
      </c>
      <c r="L97" s="75">
        <f t="shared" si="40"/>
        <v>10000</v>
      </c>
      <c r="M97" s="75">
        <f t="shared" si="40"/>
        <v>-8500</v>
      </c>
      <c r="N97" s="75">
        <f t="shared" si="40"/>
        <v>10000</v>
      </c>
      <c r="O97" s="75">
        <f t="shared" si="40"/>
        <v>-4000</v>
      </c>
      <c r="P97" s="75">
        <f t="shared" si="40"/>
        <v>0</v>
      </c>
      <c r="Q97" s="75">
        <f t="shared" si="40"/>
        <v>0</v>
      </c>
      <c r="R97" s="75">
        <f t="shared" si="40"/>
        <v>0</v>
      </c>
      <c r="S97" s="75">
        <f t="shared" si="40"/>
        <v>0</v>
      </c>
      <c r="T97" s="75">
        <f t="shared" si="40"/>
        <v>0</v>
      </c>
      <c r="U97" s="75">
        <f t="shared" si="40"/>
        <v>0</v>
      </c>
      <c r="V97" s="75">
        <f t="shared" si="40"/>
        <v>0</v>
      </c>
      <c r="W97" s="75">
        <f t="shared" si="40"/>
        <v>0</v>
      </c>
      <c r="X97" s="75">
        <f t="shared" si="40"/>
        <v>0</v>
      </c>
      <c r="Y97" s="75">
        <f t="shared" si="40"/>
        <v>0</v>
      </c>
      <c r="Z97" s="75">
        <f t="shared" si="40"/>
        <v>0</v>
      </c>
      <c r="AA97" s="75">
        <f t="shared" si="40"/>
        <v>0</v>
      </c>
      <c r="AB97" s="75">
        <f t="shared" si="40"/>
        <v>0</v>
      </c>
      <c r="AC97" s="75">
        <f t="shared" si="40"/>
        <v>0</v>
      </c>
      <c r="AD97" s="75">
        <f t="shared" si="40"/>
        <v>0</v>
      </c>
      <c r="AE97" s="75">
        <f t="shared" si="40"/>
        <v>0</v>
      </c>
      <c r="AF97" s="73">
        <f t="shared" si="40"/>
        <v>40000</v>
      </c>
      <c r="AG97" s="75">
        <f t="shared" si="40"/>
        <v>-30950</v>
      </c>
      <c r="AH97" s="75">
        <f t="shared" si="40"/>
        <v>9050</v>
      </c>
      <c r="AI97" s="104">
        <f t="shared" si="40"/>
        <v>0</v>
      </c>
      <c r="AJ97" s="104">
        <f t="shared" si="40"/>
        <v>97810</v>
      </c>
      <c r="AK97" s="104">
        <f t="shared" si="40"/>
        <v>0</v>
      </c>
      <c r="AL97" s="104">
        <f t="shared" si="40"/>
        <v>97810</v>
      </c>
    </row>
    <row r="98" spans="1:38" ht="15.75" thickBot="1">
      <c r="A98" s="111" t="s">
        <v>225</v>
      </c>
      <c r="B98" s="19"/>
      <c r="C98" s="19"/>
      <c r="D98" s="20"/>
      <c r="E98" s="112">
        <f t="shared" ref="E98:AL98" si="41">+E14+E28+E73+E45+E64+E51+E80+E97+E90</f>
        <v>-68101</v>
      </c>
      <c r="F98" s="112">
        <f t="shared" si="41"/>
        <v>1424429.03</v>
      </c>
      <c r="G98" s="112">
        <f t="shared" si="41"/>
        <v>1356328.03</v>
      </c>
      <c r="H98" s="112">
        <f t="shared" si="41"/>
        <v>483775</v>
      </c>
      <c r="I98" s="112">
        <f t="shared" si="41"/>
        <v>-530673</v>
      </c>
      <c r="J98" s="112">
        <f t="shared" si="41"/>
        <v>483775</v>
      </c>
      <c r="K98" s="112">
        <f t="shared" si="41"/>
        <v>-459000</v>
      </c>
      <c r="L98" s="112">
        <f t="shared" si="41"/>
        <v>489769</v>
      </c>
      <c r="M98" s="112">
        <f t="shared" si="41"/>
        <v>-472533</v>
      </c>
      <c r="N98" s="112">
        <f t="shared" si="41"/>
        <v>489769</v>
      </c>
      <c r="O98" s="112">
        <f t="shared" si="41"/>
        <v>-458950.8</v>
      </c>
      <c r="P98" s="112">
        <f t="shared" si="41"/>
        <v>0</v>
      </c>
      <c r="Q98" s="112">
        <f t="shared" si="41"/>
        <v>0</v>
      </c>
      <c r="R98" s="112">
        <f t="shared" si="41"/>
        <v>0</v>
      </c>
      <c r="S98" s="112">
        <f t="shared" si="41"/>
        <v>0</v>
      </c>
      <c r="T98" s="112">
        <f t="shared" si="41"/>
        <v>0</v>
      </c>
      <c r="U98" s="112">
        <f t="shared" si="41"/>
        <v>0</v>
      </c>
      <c r="V98" s="112">
        <f t="shared" si="41"/>
        <v>0</v>
      </c>
      <c r="W98" s="112">
        <f t="shared" si="41"/>
        <v>0</v>
      </c>
      <c r="X98" s="112">
        <f t="shared" si="41"/>
        <v>0</v>
      </c>
      <c r="Y98" s="112">
        <f t="shared" si="41"/>
        <v>0</v>
      </c>
      <c r="Z98" s="112">
        <f t="shared" si="41"/>
        <v>0</v>
      </c>
      <c r="AA98" s="112">
        <f t="shared" si="41"/>
        <v>0</v>
      </c>
      <c r="AB98" s="112">
        <f t="shared" si="41"/>
        <v>0</v>
      </c>
      <c r="AC98" s="112">
        <f t="shared" si="41"/>
        <v>0</v>
      </c>
      <c r="AD98" s="112">
        <f t="shared" si="41"/>
        <v>0</v>
      </c>
      <c r="AE98" s="112">
        <f t="shared" si="41"/>
        <v>0</v>
      </c>
      <c r="AF98" s="113">
        <f t="shared" si="41"/>
        <v>1947088</v>
      </c>
      <c r="AG98" s="112">
        <f t="shared" si="41"/>
        <v>-1921156.8</v>
      </c>
      <c r="AH98" s="112">
        <f t="shared" si="41"/>
        <v>25931.199999999997</v>
      </c>
      <c r="AI98" s="113">
        <f t="shared" si="41"/>
        <v>-40579</v>
      </c>
      <c r="AJ98" s="113">
        <f>+AJ14+AJ28+AJ73+AJ45+AJ64+AJ51+AJ80+AJ97+AJ90</f>
        <v>1341680.23</v>
      </c>
      <c r="AK98" s="113">
        <f>+AK14+AK28+AK73+AK45+AK64+AK51+AK80+AK97+AK90</f>
        <v>-79501</v>
      </c>
      <c r="AL98" s="114">
        <f t="shared" si="41"/>
        <v>1421181.47</v>
      </c>
    </row>
    <row r="99" spans="1:38" ht="15.75" thickTop="1">
      <c r="A99" s="115" t="s">
        <v>226</v>
      </c>
      <c r="B99" s="116"/>
      <c r="C99" s="116"/>
      <c r="D99" s="116"/>
      <c r="E99" s="53"/>
      <c r="F99" s="117" t="s">
        <v>227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>
        <f>+AK98-E98</f>
        <v>-11400</v>
      </c>
      <c r="AL99" s="118">
        <f>+AL98-F98</f>
        <v>-3247.5600000000559</v>
      </c>
    </row>
    <row r="100" spans="1:38">
      <c r="A100" s="119" t="s">
        <v>228</v>
      </c>
      <c r="I100" s="120">
        <f>+I98</f>
        <v>-530673</v>
      </c>
      <c r="J100" s="50"/>
      <c r="K100" s="120">
        <f>+I98+K98+$AI$317</f>
        <v>-989673</v>
      </c>
      <c r="M100" s="121">
        <f>+I98+K98+M98</f>
        <v>-1462206</v>
      </c>
      <c r="O100" s="121">
        <f>+I98+K98+M98+O98</f>
        <v>-1921156.8</v>
      </c>
      <c r="Q100" s="121">
        <f>+I98+K98+M98+O98+Q98</f>
        <v>-1921156.8</v>
      </c>
      <c r="S100" s="121">
        <f>+I98+K98+M98+O98+Q98+S98</f>
        <v>-1921156.8</v>
      </c>
      <c r="U100" s="121">
        <f>+K98+M98+O98+Q98+S98+U98+I98</f>
        <v>-1921156.8</v>
      </c>
      <c r="W100" s="121">
        <f>+I98+K98+M98+O98+Q98+S98+U98+W98</f>
        <v>-1921156.8</v>
      </c>
      <c r="Y100" s="121">
        <f>+I98+K98+M98+O98+Q98+S98+U98+W98+Y98</f>
        <v>-1921156.8</v>
      </c>
      <c r="AA100" s="121">
        <f>+I98+K98+M98+O98+Q98+S98+U98+W98+Y98+AA98</f>
        <v>-1921156.8</v>
      </c>
      <c r="AC100" s="121">
        <f>+I98+K98+M98+O98+Q98+S98+U98+W98+Y98+AA98+AC98</f>
        <v>-1921156.8</v>
      </c>
      <c r="AE100" s="121">
        <f>+I98+K98+M98+O98+Q98+S98+U98+W98+Y98+AA98+AC98+AE98</f>
        <v>-1921156.8</v>
      </c>
    </row>
    <row r="101" spans="1:38">
      <c r="A101" s="119" t="s">
        <v>229</v>
      </c>
      <c r="I101" s="120">
        <f>+H98</f>
        <v>483775</v>
      </c>
      <c r="J101" s="50"/>
      <c r="K101" s="120">
        <f>+H98+J98</f>
        <v>967550</v>
      </c>
      <c r="M101" s="121">
        <f>+H98+J98+L98</f>
        <v>1457319</v>
      </c>
      <c r="O101" s="121">
        <f>+H98+L98+N98+J98</f>
        <v>1947088</v>
      </c>
      <c r="Q101" s="121">
        <f>+H98+L98+N98+J98+P98</f>
        <v>1947088</v>
      </c>
      <c r="S101" s="121">
        <f>+Q101+R98</f>
        <v>1947088</v>
      </c>
      <c r="U101" s="121">
        <f>+S101+T98</f>
        <v>1947088</v>
      </c>
      <c r="W101" s="121">
        <f>+U101+V98</f>
        <v>1947088</v>
      </c>
      <c r="Y101" s="121">
        <f>+W101+X98</f>
        <v>1947088</v>
      </c>
      <c r="AA101" s="121">
        <f>+Y101+Z98</f>
        <v>1947088</v>
      </c>
      <c r="AC101" s="121">
        <f>+AA101+AB98</f>
        <v>1947088</v>
      </c>
      <c r="AE101" s="121">
        <f>+AC101+AD98</f>
        <v>1947088</v>
      </c>
    </row>
    <row r="102" spans="1:38">
      <c r="A102" s="122" t="s">
        <v>230</v>
      </c>
      <c r="I102" s="61">
        <f>+I100+I101</f>
        <v>-46898</v>
      </c>
      <c r="J102" s="50"/>
      <c r="K102" s="61">
        <f>+K100+K101</f>
        <v>-22123</v>
      </c>
      <c r="M102" s="61">
        <f>+M100+M101</f>
        <v>-4887</v>
      </c>
      <c r="O102" s="61">
        <f>+O100+O101</f>
        <v>25931.199999999953</v>
      </c>
      <c r="Q102" s="61">
        <f>+Q100+Q101</f>
        <v>25931.199999999953</v>
      </c>
      <c r="S102" s="61">
        <f>+S100+S101</f>
        <v>25931.199999999953</v>
      </c>
      <c r="U102" s="61">
        <f>+U100+U101</f>
        <v>25931.199999999953</v>
      </c>
      <c r="W102" s="61">
        <f>+W100+W101</f>
        <v>25931.199999999953</v>
      </c>
      <c r="Y102" s="61">
        <f>+Y100+Y101</f>
        <v>25931.199999999953</v>
      </c>
      <c r="AA102" s="61">
        <f>+AA100+AA101</f>
        <v>25931.199999999953</v>
      </c>
      <c r="AC102" s="61">
        <f>+AC100+AC101</f>
        <v>25931.199999999953</v>
      </c>
      <c r="AE102" s="61">
        <f>+AE100+AE101</f>
        <v>25931.199999999953</v>
      </c>
    </row>
    <row r="103" spans="1:38">
      <c r="A103" t="s">
        <v>231</v>
      </c>
      <c r="I103" s="123">
        <f>+I102/I101</f>
        <v>-9.6941760115756295E-2</v>
      </c>
      <c r="J103" s="50"/>
      <c r="K103" s="123">
        <f>+K102/K101</f>
        <v>-2.2864968218696709E-2</v>
      </c>
      <c r="M103" s="123">
        <f>+M102/M101</f>
        <v>-3.3534181603341478E-3</v>
      </c>
      <c r="O103" s="123">
        <f>+O102/O101</f>
        <v>1.3317939404895902E-2</v>
      </c>
      <c r="Q103" s="123">
        <f>+Q102/Q101</f>
        <v>1.3317939404895902E-2</v>
      </c>
      <c r="S103" s="123">
        <f>+S102/S101</f>
        <v>1.3317939404895902E-2</v>
      </c>
      <c r="U103" s="123">
        <f>+U102/U101</f>
        <v>1.3317939404895902E-2</v>
      </c>
      <c r="W103" s="123">
        <f>+W102/W101</f>
        <v>1.3317939404895902E-2</v>
      </c>
      <c r="Y103" s="123">
        <f>+Y102/Y101</f>
        <v>1.3317939404895902E-2</v>
      </c>
      <c r="AA103" s="123">
        <f>+AA102/AA101</f>
        <v>1.3317939404895902E-2</v>
      </c>
      <c r="AC103" s="123">
        <f>+AC102/AC101</f>
        <v>1.3317939404895902E-2</v>
      </c>
      <c r="AE103" s="123">
        <f>+AE102/AE101</f>
        <v>1.3317939404895902E-2</v>
      </c>
    </row>
    <row r="105" spans="1:38">
      <c r="A105" s="2" t="s">
        <v>232</v>
      </c>
      <c r="H105" s="13" t="s">
        <v>233</v>
      </c>
      <c r="I105" s="61">
        <f>+H98+I98</f>
        <v>-46898</v>
      </c>
      <c r="J105" s="13" t="s">
        <v>234</v>
      </c>
      <c r="K105" s="61">
        <f>+J98+K98</f>
        <v>24775</v>
      </c>
      <c r="L105" s="13" t="s">
        <v>235</v>
      </c>
      <c r="M105" s="61">
        <f>+L98+M98</f>
        <v>17236</v>
      </c>
      <c r="N105" s="13" t="s">
        <v>236</v>
      </c>
      <c r="O105" s="61">
        <f>+N98+O98</f>
        <v>30818.200000000012</v>
      </c>
      <c r="P105" s="13" t="s">
        <v>237</v>
      </c>
      <c r="Q105" s="61">
        <f>+P98+Q98</f>
        <v>0</v>
      </c>
      <c r="R105" s="13" t="s">
        <v>238</v>
      </c>
      <c r="S105" s="61">
        <f>+R98+S98</f>
        <v>0</v>
      </c>
      <c r="T105" s="13" t="s">
        <v>239</v>
      </c>
      <c r="U105" s="61">
        <f>+T98+U98</f>
        <v>0</v>
      </c>
      <c r="V105" s="13" t="s">
        <v>240</v>
      </c>
      <c r="W105" s="61">
        <f>+V98+W98</f>
        <v>0</v>
      </c>
      <c r="X105" s="13" t="s">
        <v>241</v>
      </c>
      <c r="Y105" s="61">
        <f>+X98+Y98</f>
        <v>0</v>
      </c>
      <c r="Z105" s="13" t="s">
        <v>242</v>
      </c>
      <c r="AA105" s="61">
        <f>+Z98+AA98</f>
        <v>0</v>
      </c>
      <c r="AB105" s="13" t="s">
        <v>243</v>
      </c>
      <c r="AC105" s="61">
        <f>+AB98+AC98</f>
        <v>0</v>
      </c>
      <c r="AD105" s="13" t="s">
        <v>244</v>
      </c>
      <c r="AE105" s="61">
        <f>+AD98+AE98</f>
        <v>0</v>
      </c>
      <c r="AG105" s="13" t="s">
        <v>245</v>
      </c>
      <c r="AH105" s="61">
        <f>SUM(I105:AE105)</f>
        <v>25931.200000000012</v>
      </c>
    </row>
    <row r="107" spans="1:38">
      <c r="A107" s="119" t="s">
        <v>246</v>
      </c>
    </row>
    <row r="109" spans="1:38">
      <c r="A109" s="19" t="s">
        <v>247</v>
      </c>
      <c r="B109" s="19"/>
      <c r="C109" s="19" t="s">
        <v>248</v>
      </c>
      <c r="D109" s="19"/>
      <c r="E109" s="21" t="s">
        <v>249</v>
      </c>
      <c r="F109" s="21" t="s">
        <v>250</v>
      </c>
    </row>
    <row r="111" spans="1:38">
      <c r="A111" s="122" t="s">
        <v>251</v>
      </c>
      <c r="C111" t="s">
        <v>252</v>
      </c>
      <c r="E111" s="124">
        <v>417344</v>
      </c>
      <c r="F111" s="124"/>
    </row>
    <row r="112" spans="1:38">
      <c r="E112" s="124"/>
      <c r="F112" s="124"/>
    </row>
    <row r="113" spans="1:6">
      <c r="A113" t="s">
        <v>253</v>
      </c>
      <c r="C113" t="s">
        <v>254</v>
      </c>
      <c r="E113" s="124">
        <f>-O100/4</f>
        <v>480289.2</v>
      </c>
      <c r="F113" s="124">
        <f>+E113-E111</f>
        <v>62945.200000000012</v>
      </c>
    </row>
    <row r="115" spans="1:6">
      <c r="C115" t="s">
        <v>255</v>
      </c>
      <c r="E115" s="124">
        <f>SUM((+H98+J98+L98+N98)/4)</f>
        <v>486772</v>
      </c>
      <c r="F115" s="125"/>
    </row>
    <row r="117" spans="1:6">
      <c r="C117" t="s">
        <v>256</v>
      </c>
      <c r="E117" s="124">
        <f>+E113-E115</f>
        <v>-6482.7999999999884</v>
      </c>
    </row>
  </sheetData>
  <sheetProtection password="E887" sheet="1" objects="1" scenarios="1"/>
  <pageMargins left="0.70866141732283472" right="0.70866141732283472" top="0.74803149606299213" bottom="0.74803149606299213" header="0.31496062992125984" footer="0.31496062992125984"/>
  <pageSetup paperSize="9"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user</cp:lastModifiedBy>
  <cp:lastPrinted>2014-05-27T15:34:28Z</cp:lastPrinted>
  <dcterms:created xsi:type="dcterms:W3CDTF">2014-05-27T10:35:26Z</dcterms:created>
  <dcterms:modified xsi:type="dcterms:W3CDTF">2014-05-27T15:36:30Z</dcterms:modified>
</cp:coreProperties>
</file>